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 KANTOR LAINNYA\APLIKASI NILAI DAN RAPORT KURMED\"/>
    </mc:Choice>
  </mc:AlternateContent>
  <bookViews>
    <workbookView showSheetTabs="0" xWindow="240" yWindow="60" windowWidth="15600" windowHeight="8010" tabRatio="868" activeTab="2"/>
  </bookViews>
  <sheets>
    <sheet name="HOME" sheetId="1" r:id="rId1"/>
    <sheet name="Kriteria" sheetId="2" r:id="rId2"/>
    <sheet name="data" sheetId="3" r:id="rId3"/>
    <sheet name="Pengetahuan" sheetId="4" r:id="rId4"/>
    <sheet name="Keterampilan" sheetId="6" r:id="rId5"/>
    <sheet name="Rekap" sheetId="5" r:id="rId6"/>
    <sheet name="Rank" sheetId="7" r:id="rId7"/>
    <sheet name="UK" sheetId="8" r:id="rId8"/>
    <sheet name="Prj" sheetId="9" r:id="rId9"/>
    <sheet name="Pf" sheetId="10" r:id="rId10"/>
    <sheet name="PTS" sheetId="11" r:id="rId11"/>
    <sheet name="DS" sheetId="12" r:id="rId12"/>
    <sheet name="Diri Sendiri" sheetId="16" r:id="rId13"/>
    <sheet name="PAT" sheetId="17" r:id="rId14"/>
    <sheet name="Jur KI1" sheetId="18" r:id="rId15"/>
    <sheet name="Jur KI2" sheetId="19" r:id="rId16"/>
    <sheet name="OLAH Penget" sheetId="13" r:id="rId17"/>
    <sheet name="OLAH Ketrmpln" sheetId="15" r:id="rId18"/>
    <sheet name="Sheet2" sheetId="14" r:id="rId19"/>
  </sheets>
  <externalReferences>
    <externalReference r:id="rId20"/>
  </externalReferences>
  <definedNames>
    <definedName name="_xlnm.Print_Area" localSheetId="12">'Diri Sendiri'!$A$1:$H$54</definedName>
    <definedName name="_xlnm.Print_Area" localSheetId="11">DS!$A$1:$K$29</definedName>
    <definedName name="_xlnm.Print_Area" localSheetId="14">'Jur KI1'!$A$1:$K$60</definedName>
    <definedName name="_xlnm.Print_Area" localSheetId="15">'Jur KI2'!$A$1:$K$60</definedName>
    <definedName name="_xlnm.Print_Area" localSheetId="13">PAT!$A$1:$J$58</definedName>
    <definedName name="_xlnm.Print_Area" localSheetId="6">Rank!$A$1:$J$62</definedName>
    <definedName name="_xlnm.Print_Titles" localSheetId="14">'Jur KI1'!$12:$12</definedName>
    <definedName name="_xlnm.Print_Titles" localSheetId="15">'Jur KI2'!$12:$12</definedName>
  </definedNames>
  <calcPr calcId="152511"/>
</workbook>
</file>

<file path=xl/calcChain.xml><?xml version="1.0" encoding="utf-8"?>
<calcChain xmlns="http://schemas.openxmlformats.org/spreadsheetml/2006/main">
  <c r="L55" i="5" l="1"/>
  <c r="C3" i="4"/>
  <c r="AA13" i="11" l="1"/>
  <c r="B4" i="15" l="1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C52" i="6" l="1"/>
  <c r="C29" i="15" s="1"/>
  <c r="D52" i="6"/>
  <c r="D29" i="15" s="1"/>
  <c r="E52" i="6"/>
  <c r="E29" i="15" s="1"/>
  <c r="F52" i="6"/>
  <c r="F29" i="15" s="1"/>
  <c r="G52" i="6"/>
  <c r="G29" i="15" s="1"/>
  <c r="H52" i="6"/>
  <c r="H29" i="15" s="1"/>
  <c r="I52" i="6"/>
  <c r="I29" i="15" s="1"/>
  <c r="J52" i="6"/>
  <c r="J29" i="15" s="1"/>
  <c r="S52" i="6"/>
  <c r="AF52" i="6" s="1"/>
  <c r="AB52" i="6"/>
  <c r="AG52" i="6" s="1"/>
  <c r="AE52" i="6"/>
  <c r="AH52" i="6" s="1"/>
  <c r="AI52" i="6"/>
  <c r="AJ52" i="6" s="1"/>
  <c r="C53" i="6"/>
  <c r="C30" i="15" s="1"/>
  <c r="D53" i="6"/>
  <c r="D30" i="15" s="1"/>
  <c r="E53" i="6"/>
  <c r="E30" i="15" s="1"/>
  <c r="F53" i="6"/>
  <c r="F30" i="15" s="1"/>
  <c r="G53" i="6"/>
  <c r="G30" i="15" s="1"/>
  <c r="H53" i="6"/>
  <c r="H30" i="15" s="1"/>
  <c r="I53" i="6"/>
  <c r="I30" i="15" s="1"/>
  <c r="J53" i="6"/>
  <c r="J30" i="15" s="1"/>
  <c r="S53" i="6"/>
  <c r="AF53" i="6" s="1"/>
  <c r="AB53" i="6"/>
  <c r="AE53" i="6"/>
  <c r="AH53" i="6" s="1"/>
  <c r="AG53" i="6"/>
  <c r="AI53" i="6"/>
  <c r="AJ53" i="6" s="1"/>
  <c r="C54" i="6"/>
  <c r="C31" i="15" s="1"/>
  <c r="D54" i="6"/>
  <c r="D31" i="15" s="1"/>
  <c r="E54" i="6"/>
  <c r="E31" i="15" s="1"/>
  <c r="F54" i="6"/>
  <c r="F31" i="15" s="1"/>
  <c r="G54" i="6"/>
  <c r="G31" i="15" s="1"/>
  <c r="H54" i="6"/>
  <c r="H31" i="15" s="1"/>
  <c r="I54" i="6"/>
  <c r="I31" i="15" s="1"/>
  <c r="J54" i="6"/>
  <c r="J31" i="15" s="1"/>
  <c r="S54" i="6"/>
  <c r="AF54" i="6" s="1"/>
  <c r="AB54" i="6"/>
  <c r="AG54" i="6" s="1"/>
  <c r="AE54" i="6"/>
  <c r="AH54" i="6" s="1"/>
  <c r="AI54" i="6"/>
  <c r="AJ54" i="6" s="1"/>
  <c r="C55" i="6"/>
  <c r="C32" i="15" s="1"/>
  <c r="D55" i="6"/>
  <c r="D32" i="15" s="1"/>
  <c r="E55" i="6"/>
  <c r="E32" i="15" s="1"/>
  <c r="F55" i="6"/>
  <c r="F32" i="15" s="1"/>
  <c r="G55" i="6"/>
  <c r="G32" i="15" s="1"/>
  <c r="H55" i="6"/>
  <c r="H32" i="15" s="1"/>
  <c r="I55" i="6"/>
  <c r="I32" i="15" s="1"/>
  <c r="J55" i="6"/>
  <c r="J32" i="15" s="1"/>
  <c r="S55" i="6"/>
  <c r="AF55" i="6" s="1"/>
  <c r="AB55" i="6"/>
  <c r="AE55" i="6"/>
  <c r="AH55" i="6" s="1"/>
  <c r="AG55" i="6"/>
  <c r="AI55" i="6"/>
  <c r="AJ55" i="6" s="1"/>
  <c r="C56" i="6"/>
  <c r="C33" i="15" s="1"/>
  <c r="D56" i="6"/>
  <c r="D33" i="15" s="1"/>
  <c r="E56" i="6"/>
  <c r="E33" i="15" s="1"/>
  <c r="F56" i="6"/>
  <c r="F33" i="15" s="1"/>
  <c r="G56" i="6"/>
  <c r="G33" i="15" s="1"/>
  <c r="H56" i="6"/>
  <c r="H33" i="15" s="1"/>
  <c r="I56" i="6"/>
  <c r="I33" i="15" s="1"/>
  <c r="J56" i="6"/>
  <c r="J33" i="15" s="1"/>
  <c r="S56" i="6"/>
  <c r="AF56" i="6" s="1"/>
  <c r="AB56" i="6"/>
  <c r="AG56" i="6" s="1"/>
  <c r="AE56" i="6"/>
  <c r="AH56" i="6" s="1"/>
  <c r="C57" i="6"/>
  <c r="C34" i="15" s="1"/>
  <c r="D57" i="6"/>
  <c r="D34" i="15" s="1"/>
  <c r="E57" i="6"/>
  <c r="E34" i="15" s="1"/>
  <c r="F57" i="6"/>
  <c r="F34" i="15" s="1"/>
  <c r="G57" i="6"/>
  <c r="G34" i="15" s="1"/>
  <c r="H57" i="6"/>
  <c r="H34" i="15" s="1"/>
  <c r="I57" i="6"/>
  <c r="I34" i="15" s="1"/>
  <c r="J57" i="6"/>
  <c r="J34" i="15" s="1"/>
  <c r="S57" i="6"/>
  <c r="AF57" i="6" s="1"/>
  <c r="AB57" i="6"/>
  <c r="AG57" i="6" s="1"/>
  <c r="AE57" i="6"/>
  <c r="AH57" i="6" s="1"/>
  <c r="C58" i="6"/>
  <c r="C35" i="15" s="1"/>
  <c r="D58" i="6"/>
  <c r="D35" i="15" s="1"/>
  <c r="E58" i="6"/>
  <c r="E35" i="15" s="1"/>
  <c r="F58" i="6"/>
  <c r="F35" i="15" s="1"/>
  <c r="G58" i="6"/>
  <c r="G35" i="15" s="1"/>
  <c r="H58" i="6"/>
  <c r="H35" i="15" s="1"/>
  <c r="I58" i="6"/>
  <c r="I35" i="15" s="1"/>
  <c r="J58" i="6"/>
  <c r="J35" i="15" s="1"/>
  <c r="S58" i="6"/>
  <c r="AF58" i="6" s="1"/>
  <c r="AB58" i="6"/>
  <c r="AG58" i="6" s="1"/>
  <c r="AE58" i="6"/>
  <c r="AH58" i="6" s="1"/>
  <c r="C59" i="6"/>
  <c r="C36" i="15" s="1"/>
  <c r="D59" i="6"/>
  <c r="D36" i="15" s="1"/>
  <c r="E59" i="6"/>
  <c r="E36" i="15" s="1"/>
  <c r="F59" i="6"/>
  <c r="F36" i="15" s="1"/>
  <c r="G59" i="6"/>
  <c r="G36" i="15" s="1"/>
  <c r="H59" i="6"/>
  <c r="H36" i="15" s="1"/>
  <c r="I59" i="6"/>
  <c r="I36" i="15" s="1"/>
  <c r="J59" i="6"/>
  <c r="J36" i="15" s="1"/>
  <c r="S59" i="6"/>
  <c r="AF59" i="6" s="1"/>
  <c r="AB59" i="6"/>
  <c r="AG59" i="6" s="1"/>
  <c r="AE59" i="6"/>
  <c r="AH59" i="6" s="1"/>
  <c r="AI59" i="6"/>
  <c r="AJ59" i="6" s="1"/>
  <c r="C60" i="6"/>
  <c r="C37" i="15" s="1"/>
  <c r="D60" i="6"/>
  <c r="D37" i="15" s="1"/>
  <c r="E60" i="6"/>
  <c r="E37" i="15" s="1"/>
  <c r="F60" i="6"/>
  <c r="F37" i="15" s="1"/>
  <c r="G60" i="6"/>
  <c r="G37" i="15" s="1"/>
  <c r="H60" i="6"/>
  <c r="H37" i="15" s="1"/>
  <c r="I60" i="6"/>
  <c r="I37" i="15" s="1"/>
  <c r="J60" i="6"/>
  <c r="J37" i="15" s="1"/>
  <c r="S60" i="6"/>
  <c r="AF60" i="6" s="1"/>
  <c r="AB60" i="6"/>
  <c r="AG60" i="6" s="1"/>
  <c r="AE60" i="6"/>
  <c r="AH60" i="6" s="1"/>
  <c r="AI60" i="6"/>
  <c r="AJ60" i="6" s="1"/>
  <c r="C61" i="6"/>
  <c r="C38" i="15" s="1"/>
  <c r="D61" i="6"/>
  <c r="D38" i="15" s="1"/>
  <c r="E61" i="6"/>
  <c r="E38" i="15" s="1"/>
  <c r="F61" i="6"/>
  <c r="F38" i="15" s="1"/>
  <c r="G61" i="6"/>
  <c r="G38" i="15" s="1"/>
  <c r="H61" i="6"/>
  <c r="H38" i="15" s="1"/>
  <c r="I61" i="6"/>
  <c r="I38" i="15" s="1"/>
  <c r="J61" i="6"/>
  <c r="J38" i="15" s="1"/>
  <c r="S61" i="6"/>
  <c r="AF61" i="6" s="1"/>
  <c r="AB61" i="6"/>
  <c r="AE61" i="6"/>
  <c r="AH61" i="6" s="1"/>
  <c r="AG61" i="6"/>
  <c r="AI61" i="6"/>
  <c r="AJ61" i="6" s="1"/>
  <c r="C62" i="6"/>
  <c r="C39" i="15" s="1"/>
  <c r="D62" i="6"/>
  <c r="D39" i="15" s="1"/>
  <c r="E62" i="6"/>
  <c r="E39" i="15" s="1"/>
  <c r="F62" i="6"/>
  <c r="F39" i="15" s="1"/>
  <c r="G62" i="6"/>
  <c r="G39" i="15" s="1"/>
  <c r="H62" i="6"/>
  <c r="H39" i="15" s="1"/>
  <c r="I62" i="6"/>
  <c r="I39" i="15" s="1"/>
  <c r="J62" i="6"/>
  <c r="J39" i="15" s="1"/>
  <c r="S62" i="6"/>
  <c r="AF62" i="6" s="1"/>
  <c r="AB62" i="6"/>
  <c r="AG62" i="6" s="1"/>
  <c r="AE62" i="6"/>
  <c r="AH62" i="6" s="1"/>
  <c r="AI62" i="6"/>
  <c r="AJ62" i="6" s="1"/>
  <c r="C63" i="6"/>
  <c r="C40" i="15" s="1"/>
  <c r="D63" i="6"/>
  <c r="D40" i="15" s="1"/>
  <c r="E63" i="6"/>
  <c r="E40" i="15" s="1"/>
  <c r="F63" i="6"/>
  <c r="F40" i="15" s="1"/>
  <c r="G63" i="6"/>
  <c r="G40" i="15" s="1"/>
  <c r="H63" i="6"/>
  <c r="H40" i="15" s="1"/>
  <c r="I63" i="6"/>
  <c r="I40" i="15" s="1"/>
  <c r="J63" i="6"/>
  <c r="J40" i="15" s="1"/>
  <c r="S63" i="6"/>
  <c r="AF63" i="6" s="1"/>
  <c r="AB63" i="6"/>
  <c r="AE63" i="6"/>
  <c r="AH63" i="6" s="1"/>
  <c r="AG63" i="6"/>
  <c r="C64" i="6"/>
  <c r="C41" i="15" s="1"/>
  <c r="D64" i="6"/>
  <c r="D41" i="15" s="1"/>
  <c r="E64" i="6"/>
  <c r="E41" i="15" s="1"/>
  <c r="F64" i="6"/>
  <c r="F41" i="15" s="1"/>
  <c r="G64" i="6"/>
  <c r="G41" i="15" s="1"/>
  <c r="H64" i="6"/>
  <c r="H41" i="15" s="1"/>
  <c r="I64" i="6"/>
  <c r="I41" i="15" s="1"/>
  <c r="J64" i="6"/>
  <c r="J41" i="15" s="1"/>
  <c r="S64" i="6"/>
  <c r="AF64" i="6" s="1"/>
  <c r="AB64" i="6"/>
  <c r="AG64" i="6" s="1"/>
  <c r="AE64" i="6"/>
  <c r="AH64" i="6" s="1"/>
  <c r="AI64" i="6"/>
  <c r="AJ64" i="6" s="1"/>
  <c r="C65" i="6"/>
  <c r="C42" i="15" s="1"/>
  <c r="D65" i="6"/>
  <c r="D42" i="15" s="1"/>
  <c r="E65" i="6"/>
  <c r="E42" i="15" s="1"/>
  <c r="F65" i="6"/>
  <c r="F42" i="15" s="1"/>
  <c r="G65" i="6"/>
  <c r="G42" i="15" s="1"/>
  <c r="H65" i="6"/>
  <c r="H42" i="15" s="1"/>
  <c r="I65" i="6"/>
  <c r="I42" i="15" s="1"/>
  <c r="J65" i="6"/>
  <c r="J42" i="15" s="1"/>
  <c r="S65" i="6"/>
  <c r="AF65" i="6" s="1"/>
  <c r="AB65" i="6"/>
  <c r="AE65" i="6"/>
  <c r="AH65" i="6" s="1"/>
  <c r="AG65" i="6"/>
  <c r="AI65" i="6"/>
  <c r="AJ65" i="6" s="1"/>
  <c r="AI58" i="6" l="1"/>
  <c r="AJ58" i="6" s="1"/>
  <c r="AI57" i="6"/>
  <c r="AJ57" i="6" s="1"/>
  <c r="AI56" i="6"/>
  <c r="AJ56" i="6" s="1"/>
  <c r="AI63" i="6"/>
  <c r="AJ63" i="6" s="1"/>
  <c r="AM63" i="6" s="1"/>
  <c r="AM62" i="6"/>
  <c r="AM60" i="6"/>
  <c r="AM52" i="6"/>
  <c r="AM65" i="6"/>
  <c r="AM64" i="6"/>
  <c r="AM61" i="6"/>
  <c r="AM59" i="6"/>
  <c r="AM58" i="6"/>
  <c r="AM57" i="6"/>
  <c r="AM56" i="6"/>
  <c r="AM55" i="6"/>
  <c r="AM54" i="6"/>
  <c r="AM53" i="6"/>
  <c r="J54" i="9"/>
  <c r="K54" i="9" s="1"/>
  <c r="J55" i="9"/>
  <c r="K55" i="9" s="1"/>
  <c r="J56" i="9"/>
  <c r="K56" i="9" s="1"/>
  <c r="J57" i="9"/>
  <c r="K57" i="9" s="1"/>
  <c r="J58" i="9"/>
  <c r="K58" i="9" s="1"/>
  <c r="J59" i="9"/>
  <c r="K59" i="9"/>
  <c r="J60" i="9"/>
  <c r="K60" i="9" s="1"/>
  <c r="J61" i="9"/>
  <c r="K61" i="9" s="1"/>
  <c r="J62" i="9"/>
  <c r="K62" i="9" s="1"/>
  <c r="J63" i="9"/>
  <c r="K63" i="9" s="1"/>
  <c r="J64" i="9"/>
  <c r="K64" i="9" s="1"/>
  <c r="J65" i="9"/>
  <c r="K65" i="9" s="1"/>
  <c r="J53" i="10"/>
  <c r="K53" i="10" s="1"/>
  <c r="J54" i="10"/>
  <c r="K54" i="10"/>
  <c r="J55" i="10"/>
  <c r="K55" i="10" s="1"/>
  <c r="J56" i="10"/>
  <c r="K56" i="10" s="1"/>
  <c r="J57" i="10"/>
  <c r="K57" i="10" s="1"/>
  <c r="J58" i="10"/>
  <c r="K58" i="10"/>
  <c r="J59" i="10"/>
  <c r="K59" i="10" s="1"/>
  <c r="J60" i="10"/>
  <c r="K60" i="10" s="1"/>
  <c r="J61" i="10"/>
  <c r="K61" i="10" s="1"/>
  <c r="J62" i="10"/>
  <c r="K62" i="10"/>
  <c r="J63" i="10"/>
  <c r="K63" i="10" s="1"/>
  <c r="J64" i="10"/>
  <c r="K64" i="10" s="1"/>
  <c r="J65" i="10"/>
  <c r="K65" i="10" s="1"/>
  <c r="J55" i="8"/>
  <c r="K55" i="8" s="1"/>
  <c r="J56" i="8"/>
  <c r="K56" i="8" s="1"/>
  <c r="J57" i="8"/>
  <c r="K57" i="8" s="1"/>
  <c r="J58" i="8"/>
  <c r="K58" i="8" s="1"/>
  <c r="J59" i="8"/>
  <c r="K59" i="8"/>
  <c r="J60" i="8"/>
  <c r="K60" i="8" s="1"/>
  <c r="J61" i="8"/>
  <c r="K61" i="8" s="1"/>
  <c r="J62" i="8"/>
  <c r="K62" i="8" s="1"/>
  <c r="J63" i="8"/>
  <c r="K63" i="8" s="1"/>
  <c r="J64" i="8"/>
  <c r="K64" i="8" s="1"/>
  <c r="J65" i="8"/>
  <c r="K65" i="8" s="1"/>
  <c r="B44" i="7"/>
  <c r="B45" i="7"/>
  <c r="B46" i="7"/>
  <c r="B47" i="7"/>
  <c r="B48" i="7"/>
  <c r="B49" i="7"/>
  <c r="B50" i="7"/>
  <c r="B51" i="7"/>
  <c r="B52" i="7"/>
  <c r="B53" i="7"/>
  <c r="B61" i="11"/>
  <c r="B60" i="11"/>
  <c r="C41" i="11"/>
  <c r="D41" i="11"/>
  <c r="E41" i="11"/>
  <c r="G41" i="11"/>
  <c r="H41" i="11"/>
  <c r="I41" i="11"/>
  <c r="K41" i="11"/>
  <c r="N41" i="11"/>
  <c r="O41" i="11"/>
  <c r="P41" i="11"/>
  <c r="R41" i="11"/>
  <c r="S41" i="11"/>
  <c r="T41" i="11"/>
  <c r="C42" i="11"/>
  <c r="D42" i="11"/>
  <c r="E42" i="11"/>
  <c r="G42" i="11"/>
  <c r="H42" i="11"/>
  <c r="I42" i="11"/>
  <c r="K42" i="11"/>
  <c r="N42" i="11"/>
  <c r="O42" i="11"/>
  <c r="P42" i="11"/>
  <c r="R42" i="11"/>
  <c r="S42" i="11"/>
  <c r="T42" i="11"/>
  <c r="C43" i="11"/>
  <c r="D43" i="11"/>
  <c r="E43" i="11"/>
  <c r="G43" i="11"/>
  <c r="H43" i="11"/>
  <c r="I43" i="11"/>
  <c r="K43" i="11"/>
  <c r="N43" i="11"/>
  <c r="O43" i="11"/>
  <c r="P43" i="11"/>
  <c r="R43" i="11"/>
  <c r="S43" i="11"/>
  <c r="T43" i="11"/>
  <c r="C44" i="11"/>
  <c r="D44" i="11"/>
  <c r="E44" i="11"/>
  <c r="G44" i="11"/>
  <c r="H44" i="11"/>
  <c r="I44" i="11"/>
  <c r="K44" i="11"/>
  <c r="N44" i="11"/>
  <c r="O44" i="11"/>
  <c r="P44" i="11"/>
  <c r="R44" i="11"/>
  <c r="S44" i="11"/>
  <c r="T44" i="11"/>
  <c r="C45" i="11"/>
  <c r="F45" i="11" s="1"/>
  <c r="D45" i="11"/>
  <c r="E45" i="11"/>
  <c r="G45" i="11"/>
  <c r="H45" i="11"/>
  <c r="J45" i="11" s="1"/>
  <c r="I45" i="11"/>
  <c r="K45" i="11"/>
  <c r="N45" i="11"/>
  <c r="O45" i="11"/>
  <c r="P45" i="11"/>
  <c r="R45" i="11"/>
  <c r="S45" i="11"/>
  <c r="T45" i="11"/>
  <c r="C46" i="11"/>
  <c r="D46" i="11"/>
  <c r="E46" i="11"/>
  <c r="G46" i="11"/>
  <c r="H46" i="11"/>
  <c r="I46" i="11"/>
  <c r="K46" i="11"/>
  <c r="N46" i="11"/>
  <c r="O46" i="11"/>
  <c r="P46" i="11"/>
  <c r="R46" i="11"/>
  <c r="S46" i="11"/>
  <c r="T46" i="11"/>
  <c r="C47" i="11"/>
  <c r="D47" i="11"/>
  <c r="E47" i="11"/>
  <c r="G47" i="11"/>
  <c r="H47" i="11"/>
  <c r="I47" i="11"/>
  <c r="K47" i="11"/>
  <c r="N47" i="11"/>
  <c r="O47" i="11"/>
  <c r="P47" i="11"/>
  <c r="R47" i="11"/>
  <c r="S47" i="11"/>
  <c r="T47" i="11"/>
  <c r="C48" i="11"/>
  <c r="D48" i="11"/>
  <c r="F48" i="11" s="1"/>
  <c r="E48" i="11"/>
  <c r="G48" i="11"/>
  <c r="H48" i="11"/>
  <c r="I48" i="11"/>
  <c r="K48" i="11"/>
  <c r="N48" i="11"/>
  <c r="O48" i="11"/>
  <c r="P48" i="11"/>
  <c r="R48" i="11"/>
  <c r="S48" i="11"/>
  <c r="T48" i="11"/>
  <c r="C49" i="11"/>
  <c r="D49" i="11"/>
  <c r="E49" i="11"/>
  <c r="G49" i="11"/>
  <c r="H49" i="11"/>
  <c r="J49" i="11" s="1"/>
  <c r="I49" i="11"/>
  <c r="K49" i="11"/>
  <c r="N49" i="11"/>
  <c r="O49" i="11"/>
  <c r="P49" i="11"/>
  <c r="R49" i="11"/>
  <c r="S49" i="11"/>
  <c r="T49" i="11"/>
  <c r="C50" i="11"/>
  <c r="D50" i="11"/>
  <c r="E50" i="11"/>
  <c r="G50" i="11"/>
  <c r="H50" i="11"/>
  <c r="I50" i="11"/>
  <c r="K50" i="11"/>
  <c r="N50" i="11"/>
  <c r="O50" i="11"/>
  <c r="P50" i="11"/>
  <c r="R50" i="11"/>
  <c r="S50" i="11"/>
  <c r="T50" i="11"/>
  <c r="C51" i="11"/>
  <c r="D51" i="11"/>
  <c r="E51" i="11"/>
  <c r="G51" i="11"/>
  <c r="H51" i="11"/>
  <c r="I51" i="11"/>
  <c r="K51" i="11"/>
  <c r="N51" i="11"/>
  <c r="O51" i="11"/>
  <c r="P51" i="11"/>
  <c r="R51" i="11"/>
  <c r="S51" i="11"/>
  <c r="T51" i="11"/>
  <c r="C52" i="11"/>
  <c r="D52" i="11"/>
  <c r="E52" i="11"/>
  <c r="G52" i="11"/>
  <c r="H52" i="11"/>
  <c r="I52" i="11"/>
  <c r="K52" i="11"/>
  <c r="N52" i="11"/>
  <c r="O52" i="11"/>
  <c r="P52" i="11"/>
  <c r="R52" i="11"/>
  <c r="S52" i="11"/>
  <c r="T52" i="11"/>
  <c r="B43" i="5"/>
  <c r="C43" i="5"/>
  <c r="D43" i="5"/>
  <c r="B44" i="5"/>
  <c r="C44" i="5"/>
  <c r="D44" i="5"/>
  <c r="B45" i="5"/>
  <c r="C45" i="5"/>
  <c r="D45" i="5"/>
  <c r="B46" i="5"/>
  <c r="C46" i="5"/>
  <c r="D46" i="5"/>
  <c r="B47" i="5"/>
  <c r="C47" i="5"/>
  <c r="D47" i="5"/>
  <c r="B48" i="5"/>
  <c r="C48" i="5"/>
  <c r="D48" i="5"/>
  <c r="B49" i="5"/>
  <c r="C49" i="5"/>
  <c r="D49" i="5"/>
  <c r="B50" i="5"/>
  <c r="C50" i="5"/>
  <c r="D50" i="5"/>
  <c r="B51" i="5"/>
  <c r="C51" i="5"/>
  <c r="D51" i="5"/>
  <c r="B52" i="5"/>
  <c r="C52" i="5"/>
  <c r="D52" i="5"/>
  <c r="S49" i="6"/>
  <c r="AF49" i="6" s="1"/>
  <c r="AB49" i="6"/>
  <c r="AE49" i="6"/>
  <c r="AH49" i="6" s="1"/>
  <c r="AG49" i="6"/>
  <c r="AI49" i="6"/>
  <c r="AJ49" i="6" s="1"/>
  <c r="S50" i="6"/>
  <c r="AB50" i="6"/>
  <c r="AI50" i="6" s="1"/>
  <c r="AJ50" i="6" s="1"/>
  <c r="AE50" i="6"/>
  <c r="AH50" i="6" s="1"/>
  <c r="AF50" i="6"/>
  <c r="S51" i="6"/>
  <c r="AF51" i="6" s="1"/>
  <c r="AB51" i="6"/>
  <c r="AG51" i="6" s="1"/>
  <c r="AE51" i="6"/>
  <c r="AH51" i="6" s="1"/>
  <c r="F49" i="7"/>
  <c r="F53" i="7"/>
  <c r="C51" i="6"/>
  <c r="C28" i="15" s="1"/>
  <c r="D51" i="6"/>
  <c r="D28" i="15" s="1"/>
  <c r="E51" i="6"/>
  <c r="E28" i="15" s="1"/>
  <c r="F51" i="6"/>
  <c r="F28" i="15" s="1"/>
  <c r="G51" i="6"/>
  <c r="G28" i="15" s="1"/>
  <c r="H51" i="6"/>
  <c r="H28" i="15" s="1"/>
  <c r="I51" i="6"/>
  <c r="I28" i="15" s="1"/>
  <c r="J51" i="6"/>
  <c r="J28" i="15" s="1"/>
  <c r="AB55" i="4"/>
  <c r="AB56" i="4"/>
  <c r="AB57" i="4"/>
  <c r="AB58" i="4"/>
  <c r="AB59" i="4"/>
  <c r="AB60" i="4"/>
  <c r="AB61" i="4"/>
  <c r="AB62" i="4"/>
  <c r="AB63" i="4"/>
  <c r="AB64" i="4"/>
  <c r="AB65" i="4"/>
  <c r="S55" i="4"/>
  <c r="S56" i="4"/>
  <c r="S57" i="4"/>
  <c r="S58" i="4"/>
  <c r="S59" i="4"/>
  <c r="S60" i="4"/>
  <c r="S61" i="4"/>
  <c r="S62" i="4"/>
  <c r="S63" i="4"/>
  <c r="S64" i="4"/>
  <c r="S65" i="4"/>
  <c r="C56" i="4"/>
  <c r="C33" i="13" s="1"/>
  <c r="D56" i="4"/>
  <c r="D33" i="13" s="1"/>
  <c r="E56" i="4"/>
  <c r="E33" i="13" s="1"/>
  <c r="F56" i="4"/>
  <c r="F33" i="13" s="1"/>
  <c r="G56" i="4"/>
  <c r="G33" i="13" s="1"/>
  <c r="H56" i="4"/>
  <c r="H33" i="13" s="1"/>
  <c r="I56" i="4"/>
  <c r="I33" i="13" s="1"/>
  <c r="J56" i="4"/>
  <c r="J33" i="13" s="1"/>
  <c r="C57" i="4"/>
  <c r="C34" i="13" s="1"/>
  <c r="D57" i="4"/>
  <c r="D34" i="13" s="1"/>
  <c r="E57" i="4"/>
  <c r="E34" i="13" s="1"/>
  <c r="F57" i="4"/>
  <c r="F34" i="13" s="1"/>
  <c r="G57" i="4"/>
  <c r="G34" i="13" s="1"/>
  <c r="H57" i="4"/>
  <c r="H34" i="13" s="1"/>
  <c r="I57" i="4"/>
  <c r="I34" i="13" s="1"/>
  <c r="J57" i="4"/>
  <c r="J34" i="13" s="1"/>
  <c r="C58" i="4"/>
  <c r="C35" i="13" s="1"/>
  <c r="D58" i="4"/>
  <c r="D35" i="13" s="1"/>
  <c r="E58" i="4"/>
  <c r="E35" i="13" s="1"/>
  <c r="F58" i="4"/>
  <c r="F35" i="13" s="1"/>
  <c r="G58" i="4"/>
  <c r="G35" i="13" s="1"/>
  <c r="H58" i="4"/>
  <c r="H35" i="13" s="1"/>
  <c r="I58" i="4"/>
  <c r="I35" i="13" s="1"/>
  <c r="J58" i="4"/>
  <c r="J35" i="13" s="1"/>
  <c r="C59" i="4"/>
  <c r="C36" i="13" s="1"/>
  <c r="D59" i="4"/>
  <c r="D36" i="13" s="1"/>
  <c r="E59" i="4"/>
  <c r="E36" i="13" s="1"/>
  <c r="F59" i="4"/>
  <c r="F36" i="13" s="1"/>
  <c r="G59" i="4"/>
  <c r="G36" i="13" s="1"/>
  <c r="H59" i="4"/>
  <c r="H36" i="13" s="1"/>
  <c r="I59" i="4"/>
  <c r="I36" i="13" s="1"/>
  <c r="J59" i="4"/>
  <c r="J36" i="13" s="1"/>
  <c r="C60" i="4"/>
  <c r="C37" i="13" s="1"/>
  <c r="D60" i="4"/>
  <c r="D37" i="13" s="1"/>
  <c r="E60" i="4"/>
  <c r="E37" i="13" s="1"/>
  <c r="F60" i="4"/>
  <c r="F37" i="13" s="1"/>
  <c r="G60" i="4"/>
  <c r="G37" i="13" s="1"/>
  <c r="H60" i="4"/>
  <c r="H37" i="13" s="1"/>
  <c r="I60" i="4"/>
  <c r="I37" i="13" s="1"/>
  <c r="J60" i="4"/>
  <c r="J37" i="13" s="1"/>
  <c r="C61" i="4"/>
  <c r="C38" i="13" s="1"/>
  <c r="D61" i="4"/>
  <c r="D38" i="13" s="1"/>
  <c r="E61" i="4"/>
  <c r="E38" i="13" s="1"/>
  <c r="F61" i="4"/>
  <c r="F38" i="13" s="1"/>
  <c r="G61" i="4"/>
  <c r="G38" i="13" s="1"/>
  <c r="H61" i="4"/>
  <c r="H38" i="13" s="1"/>
  <c r="I61" i="4"/>
  <c r="I38" i="13" s="1"/>
  <c r="J61" i="4"/>
  <c r="J38" i="13" s="1"/>
  <c r="C62" i="4"/>
  <c r="C39" i="13" s="1"/>
  <c r="D62" i="4"/>
  <c r="D39" i="13" s="1"/>
  <c r="E62" i="4"/>
  <c r="E39" i="13" s="1"/>
  <c r="F62" i="4"/>
  <c r="F39" i="13" s="1"/>
  <c r="G62" i="4"/>
  <c r="G39" i="13" s="1"/>
  <c r="H62" i="4"/>
  <c r="H39" i="13" s="1"/>
  <c r="I62" i="4"/>
  <c r="I39" i="13" s="1"/>
  <c r="J62" i="4"/>
  <c r="J39" i="13" s="1"/>
  <c r="C63" i="4"/>
  <c r="C40" i="13" s="1"/>
  <c r="D63" i="4"/>
  <c r="D40" i="13" s="1"/>
  <c r="E63" i="4"/>
  <c r="E40" i="13" s="1"/>
  <c r="F63" i="4"/>
  <c r="F40" i="13" s="1"/>
  <c r="G63" i="4"/>
  <c r="G40" i="13" s="1"/>
  <c r="H63" i="4"/>
  <c r="H40" i="13" s="1"/>
  <c r="I63" i="4"/>
  <c r="I40" i="13" s="1"/>
  <c r="J63" i="4"/>
  <c r="J40" i="13" s="1"/>
  <c r="C64" i="4"/>
  <c r="C41" i="13" s="1"/>
  <c r="D64" i="4"/>
  <c r="D41" i="13" s="1"/>
  <c r="E64" i="4"/>
  <c r="E41" i="13" s="1"/>
  <c r="F64" i="4"/>
  <c r="F41" i="13" s="1"/>
  <c r="G64" i="4"/>
  <c r="G41" i="13" s="1"/>
  <c r="H64" i="4"/>
  <c r="H41" i="13" s="1"/>
  <c r="I64" i="4"/>
  <c r="I41" i="13" s="1"/>
  <c r="J64" i="4"/>
  <c r="J41" i="13" s="1"/>
  <c r="C65" i="4"/>
  <c r="C42" i="13" s="1"/>
  <c r="D65" i="4"/>
  <c r="D42" i="13" s="1"/>
  <c r="E65" i="4"/>
  <c r="E42" i="13" s="1"/>
  <c r="F65" i="4"/>
  <c r="F42" i="13" s="1"/>
  <c r="G65" i="4"/>
  <c r="G42" i="13" s="1"/>
  <c r="H65" i="4"/>
  <c r="H42" i="13" s="1"/>
  <c r="I65" i="4"/>
  <c r="I42" i="13" s="1"/>
  <c r="J65" i="4"/>
  <c r="J42" i="13" s="1"/>
  <c r="B56" i="4"/>
  <c r="B57" i="4"/>
  <c r="B57" i="6" s="1"/>
  <c r="B58" i="4"/>
  <c r="B45" i="11" s="1"/>
  <c r="B59" i="4"/>
  <c r="B59" i="6" s="1"/>
  <c r="B60" i="4"/>
  <c r="B61" i="4"/>
  <c r="B61" i="6" s="1"/>
  <c r="B62" i="4"/>
  <c r="B49" i="11" s="1"/>
  <c r="B63" i="4"/>
  <c r="B63" i="6" s="1"/>
  <c r="B64" i="4"/>
  <c r="B65" i="4"/>
  <c r="B65" i="6" s="1"/>
  <c r="AI51" i="6" l="1"/>
  <c r="AJ51" i="6" s="1"/>
  <c r="F49" i="11"/>
  <c r="F43" i="11"/>
  <c r="F42" i="11"/>
  <c r="B64" i="8"/>
  <c r="B64" i="6"/>
  <c r="B60" i="8"/>
  <c r="B60" i="6"/>
  <c r="B56" i="8"/>
  <c r="B56" i="6"/>
  <c r="AC65" i="4"/>
  <c r="AC61" i="4"/>
  <c r="AC57" i="4"/>
  <c r="B51" i="11"/>
  <c r="F50" i="11"/>
  <c r="B47" i="11"/>
  <c r="F46" i="11"/>
  <c r="F52" i="11"/>
  <c r="F41" i="11"/>
  <c r="B62" i="8"/>
  <c r="B62" i="6"/>
  <c r="B58" i="8"/>
  <c r="B58" i="6"/>
  <c r="AC63" i="4"/>
  <c r="AC59" i="4"/>
  <c r="AC55" i="4"/>
  <c r="F51" i="11"/>
  <c r="F47" i="11"/>
  <c r="J41" i="11"/>
  <c r="B43" i="11"/>
  <c r="F44" i="11"/>
  <c r="B65" i="8"/>
  <c r="B52" i="11"/>
  <c r="B63" i="8"/>
  <c r="B50" i="11"/>
  <c r="B61" i="8"/>
  <c r="B48" i="11"/>
  <c r="B59" i="8"/>
  <c r="B46" i="11"/>
  <c r="B57" i="8"/>
  <c r="B44" i="11"/>
  <c r="I52" i="5"/>
  <c r="I48" i="5"/>
  <c r="F47" i="7"/>
  <c r="I46" i="5"/>
  <c r="I45" i="5"/>
  <c r="F46" i="7"/>
  <c r="F45" i="7"/>
  <c r="I44" i="5"/>
  <c r="Q51" i="11"/>
  <c r="Q50" i="11"/>
  <c r="L49" i="11"/>
  <c r="Q47" i="11"/>
  <c r="Q46" i="11"/>
  <c r="Q43" i="11"/>
  <c r="Q42" i="11"/>
  <c r="AC64" i="4"/>
  <c r="AC62" i="4"/>
  <c r="AC60" i="4"/>
  <c r="AC58" i="4"/>
  <c r="AC56" i="4"/>
  <c r="J51" i="11"/>
  <c r="L51" i="11" s="1"/>
  <c r="J47" i="11"/>
  <c r="J43" i="11"/>
  <c r="L43" i="11" s="1"/>
  <c r="J52" i="11"/>
  <c r="U51" i="11"/>
  <c r="V51" i="11" s="1"/>
  <c r="U50" i="11"/>
  <c r="V50" i="11" s="1"/>
  <c r="J48" i="11"/>
  <c r="L48" i="11" s="1"/>
  <c r="U47" i="11"/>
  <c r="U46" i="11"/>
  <c r="J44" i="11"/>
  <c r="L44" i="11" s="1"/>
  <c r="U43" i="11"/>
  <c r="V43" i="11" s="1"/>
  <c r="U42" i="11"/>
  <c r="Q52" i="11"/>
  <c r="Q49" i="11"/>
  <c r="L46" i="11"/>
  <c r="Q45" i="11"/>
  <c r="Q44" i="11"/>
  <c r="Q41" i="11"/>
  <c r="Q48" i="11"/>
  <c r="U52" i="11"/>
  <c r="J50" i="11"/>
  <c r="L50" i="11" s="1"/>
  <c r="U49" i="11"/>
  <c r="U48" i="11"/>
  <c r="J46" i="11"/>
  <c r="U45" i="11"/>
  <c r="U44" i="11"/>
  <c r="J42" i="11"/>
  <c r="L42" i="11" s="1"/>
  <c r="U41" i="11"/>
  <c r="L52" i="11"/>
  <c r="V47" i="11"/>
  <c r="L45" i="11"/>
  <c r="L41" i="11"/>
  <c r="AM50" i="6"/>
  <c r="AM51" i="6"/>
  <c r="AM49" i="6"/>
  <c r="AG50" i="6"/>
  <c r="B55" i="18"/>
  <c r="L47" i="11" l="1"/>
  <c r="B62" i="9"/>
  <c r="B62" i="10"/>
  <c r="B60" i="9"/>
  <c r="B60" i="10"/>
  <c r="B58" i="9"/>
  <c r="B58" i="10"/>
  <c r="B56" i="9"/>
  <c r="B56" i="10"/>
  <c r="B64" i="9"/>
  <c r="B64" i="10"/>
  <c r="V42" i="11"/>
  <c r="V44" i="11"/>
  <c r="V52" i="11"/>
  <c r="V46" i="11"/>
  <c r="F50" i="7"/>
  <c r="I49" i="5"/>
  <c r="F52" i="7"/>
  <c r="I51" i="5"/>
  <c r="V41" i="11"/>
  <c r="F44" i="7"/>
  <c r="I43" i="5"/>
  <c r="F51" i="7"/>
  <c r="I50" i="5"/>
  <c r="F48" i="7"/>
  <c r="I47" i="5"/>
  <c r="B57" i="10"/>
  <c r="B57" i="9"/>
  <c r="B59" i="10"/>
  <c r="B59" i="9"/>
  <c r="B61" i="10"/>
  <c r="B61" i="9"/>
  <c r="B63" i="10"/>
  <c r="B63" i="9"/>
  <c r="B65" i="10"/>
  <c r="B65" i="9"/>
  <c r="V45" i="11"/>
  <c r="V49" i="11"/>
  <c r="V48" i="11"/>
  <c r="B69" i="9"/>
  <c r="B56" i="11"/>
  <c r="B55" i="19"/>
  <c r="B69" i="8"/>
  <c r="B69" i="10"/>
  <c r="B23" i="12"/>
  <c r="C22" i="9" l="1"/>
  <c r="K66" i="4" l="1"/>
  <c r="L66" i="4"/>
  <c r="M66" i="4"/>
  <c r="N66" i="4"/>
  <c r="O66" i="4"/>
  <c r="P66" i="4"/>
  <c r="Q66" i="4"/>
  <c r="R66" i="4"/>
  <c r="T66" i="4"/>
  <c r="U66" i="4"/>
  <c r="V66" i="4"/>
  <c r="W66" i="4"/>
  <c r="X66" i="4"/>
  <c r="Y66" i="4"/>
  <c r="Z66" i="4"/>
  <c r="AA66" i="4"/>
  <c r="AD66" i="4"/>
  <c r="AE66" i="4"/>
  <c r="K66" i="6"/>
  <c r="L66" i="6"/>
  <c r="M66" i="6"/>
  <c r="N66" i="6"/>
  <c r="O66" i="6"/>
  <c r="P66" i="6"/>
  <c r="Q66" i="6"/>
  <c r="R66" i="6"/>
  <c r="T66" i="6"/>
  <c r="U66" i="6"/>
  <c r="V66" i="6"/>
  <c r="W66" i="6"/>
  <c r="X66" i="6"/>
  <c r="Y66" i="6"/>
  <c r="Z66" i="6"/>
  <c r="AA66" i="6"/>
  <c r="AC66" i="6"/>
  <c r="AD66" i="6"/>
  <c r="R14" i="11"/>
  <c r="S14" i="11"/>
  <c r="T14" i="11"/>
  <c r="R15" i="11"/>
  <c r="S15" i="11"/>
  <c r="T15" i="11"/>
  <c r="R16" i="11"/>
  <c r="S16" i="11"/>
  <c r="T16" i="11"/>
  <c r="R17" i="11"/>
  <c r="S17" i="11"/>
  <c r="T17" i="11"/>
  <c r="R18" i="11"/>
  <c r="S18" i="11"/>
  <c r="T18" i="11"/>
  <c r="R19" i="11"/>
  <c r="S19" i="11"/>
  <c r="T19" i="11"/>
  <c r="R20" i="11"/>
  <c r="S20" i="11"/>
  <c r="T20" i="11"/>
  <c r="R21" i="11"/>
  <c r="S21" i="11"/>
  <c r="T21" i="11"/>
  <c r="R22" i="11"/>
  <c r="S22" i="11"/>
  <c r="U22" i="11" s="1"/>
  <c r="T22" i="11"/>
  <c r="R23" i="11"/>
  <c r="S23" i="11"/>
  <c r="T23" i="11"/>
  <c r="R24" i="11"/>
  <c r="S24" i="11"/>
  <c r="T24" i="11"/>
  <c r="R25" i="11"/>
  <c r="S25" i="11"/>
  <c r="T25" i="11"/>
  <c r="R26" i="11"/>
  <c r="S26" i="11"/>
  <c r="T26" i="11"/>
  <c r="R27" i="11"/>
  <c r="S27" i="11"/>
  <c r="T27" i="11"/>
  <c r="R28" i="11"/>
  <c r="S28" i="11"/>
  <c r="T28" i="11"/>
  <c r="R29" i="11"/>
  <c r="S29" i="11"/>
  <c r="T29" i="11"/>
  <c r="R30" i="11"/>
  <c r="S30" i="11"/>
  <c r="T30" i="11"/>
  <c r="R31" i="11"/>
  <c r="S31" i="11"/>
  <c r="T31" i="11"/>
  <c r="R32" i="11"/>
  <c r="S32" i="11"/>
  <c r="T32" i="11"/>
  <c r="R33" i="11"/>
  <c r="S33" i="11"/>
  <c r="T33" i="11"/>
  <c r="R34" i="11"/>
  <c r="S34" i="11"/>
  <c r="T34" i="11"/>
  <c r="R35" i="11"/>
  <c r="S35" i="11"/>
  <c r="T35" i="11"/>
  <c r="R36" i="11"/>
  <c r="S36" i="11"/>
  <c r="T36" i="11"/>
  <c r="R37" i="11"/>
  <c r="S37" i="11"/>
  <c r="T37" i="11"/>
  <c r="R38" i="11"/>
  <c r="S38" i="11"/>
  <c r="T38" i="11"/>
  <c r="R39" i="11"/>
  <c r="S39" i="11"/>
  <c r="T39" i="11"/>
  <c r="R40" i="11"/>
  <c r="S40" i="11"/>
  <c r="T40" i="11"/>
  <c r="S13" i="11"/>
  <c r="T13" i="11"/>
  <c r="R13" i="11"/>
  <c r="N14" i="11"/>
  <c r="O14" i="11"/>
  <c r="P14" i="11"/>
  <c r="N15" i="11"/>
  <c r="O15" i="11"/>
  <c r="P15" i="11"/>
  <c r="N16" i="11"/>
  <c r="O16" i="11"/>
  <c r="P16" i="11"/>
  <c r="N17" i="11"/>
  <c r="O17" i="11"/>
  <c r="P17" i="11"/>
  <c r="N18" i="11"/>
  <c r="O18" i="11"/>
  <c r="P18" i="11"/>
  <c r="N19" i="11"/>
  <c r="O19" i="11"/>
  <c r="P19" i="11"/>
  <c r="N20" i="11"/>
  <c r="O20" i="11"/>
  <c r="P20" i="11"/>
  <c r="N21" i="11"/>
  <c r="O21" i="11"/>
  <c r="P21" i="11"/>
  <c r="N22" i="11"/>
  <c r="O22" i="11"/>
  <c r="Q22" i="11" s="1"/>
  <c r="P22" i="11"/>
  <c r="N23" i="11"/>
  <c r="O23" i="11"/>
  <c r="P23" i="11"/>
  <c r="N24" i="11"/>
  <c r="O24" i="11"/>
  <c r="P24" i="11"/>
  <c r="N25" i="11"/>
  <c r="O25" i="11"/>
  <c r="P25" i="11"/>
  <c r="N26" i="11"/>
  <c r="O26" i="11"/>
  <c r="P26" i="11"/>
  <c r="N27" i="11"/>
  <c r="O27" i="11"/>
  <c r="P27" i="11"/>
  <c r="N28" i="11"/>
  <c r="O28" i="11"/>
  <c r="P28" i="11"/>
  <c r="N29" i="11"/>
  <c r="O29" i="11"/>
  <c r="P29" i="11"/>
  <c r="N30" i="11"/>
  <c r="O30" i="11"/>
  <c r="Q30" i="11" s="1"/>
  <c r="P30" i="11"/>
  <c r="N31" i="11"/>
  <c r="O31" i="11"/>
  <c r="P31" i="11"/>
  <c r="N32" i="11"/>
  <c r="O32" i="11"/>
  <c r="P32" i="11"/>
  <c r="N33" i="11"/>
  <c r="O33" i="11"/>
  <c r="P33" i="11"/>
  <c r="N34" i="11"/>
  <c r="O34" i="11"/>
  <c r="P34" i="11"/>
  <c r="N35" i="11"/>
  <c r="O35" i="11"/>
  <c r="P35" i="11"/>
  <c r="N36" i="11"/>
  <c r="O36" i="11"/>
  <c r="P36" i="11"/>
  <c r="N37" i="11"/>
  <c r="O37" i="11"/>
  <c r="P37" i="11"/>
  <c r="N38" i="11"/>
  <c r="O38" i="11"/>
  <c r="Q38" i="11" s="1"/>
  <c r="P38" i="11"/>
  <c r="N39" i="11"/>
  <c r="O39" i="11"/>
  <c r="P39" i="11"/>
  <c r="N40" i="11"/>
  <c r="O40" i="11"/>
  <c r="P40" i="11"/>
  <c r="O13" i="11"/>
  <c r="P13" i="11"/>
  <c r="N13" i="11"/>
  <c r="Q14" i="11"/>
  <c r="G14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13" i="11"/>
  <c r="H14" i="11"/>
  <c r="I14" i="11"/>
  <c r="G15" i="11"/>
  <c r="H15" i="11"/>
  <c r="I15" i="11"/>
  <c r="G16" i="11"/>
  <c r="H16" i="11"/>
  <c r="I16" i="11"/>
  <c r="G17" i="11"/>
  <c r="H17" i="11"/>
  <c r="I17" i="11"/>
  <c r="G18" i="11"/>
  <c r="H18" i="11"/>
  <c r="I18" i="11"/>
  <c r="G19" i="11"/>
  <c r="H19" i="11"/>
  <c r="I19" i="11"/>
  <c r="G20" i="11"/>
  <c r="H20" i="11"/>
  <c r="I20" i="11"/>
  <c r="G21" i="11"/>
  <c r="H21" i="11"/>
  <c r="I21" i="11"/>
  <c r="G22" i="11"/>
  <c r="H22" i="11"/>
  <c r="I22" i="11"/>
  <c r="G23" i="11"/>
  <c r="H23" i="11"/>
  <c r="I23" i="11"/>
  <c r="G24" i="11"/>
  <c r="H24" i="11"/>
  <c r="I24" i="11"/>
  <c r="G25" i="11"/>
  <c r="H25" i="11"/>
  <c r="I25" i="11"/>
  <c r="G26" i="11"/>
  <c r="H26" i="11"/>
  <c r="I26" i="11"/>
  <c r="G27" i="11"/>
  <c r="H27" i="11"/>
  <c r="I27" i="11"/>
  <c r="G28" i="11"/>
  <c r="H28" i="11"/>
  <c r="I28" i="11"/>
  <c r="G29" i="11"/>
  <c r="H29" i="11"/>
  <c r="I29" i="11"/>
  <c r="G30" i="11"/>
  <c r="H30" i="11"/>
  <c r="I30" i="11"/>
  <c r="G31" i="11"/>
  <c r="H31" i="11"/>
  <c r="I31" i="11"/>
  <c r="G32" i="11"/>
  <c r="H32" i="11"/>
  <c r="I32" i="11"/>
  <c r="G33" i="11"/>
  <c r="H33" i="11"/>
  <c r="I33" i="11"/>
  <c r="G34" i="11"/>
  <c r="H34" i="11"/>
  <c r="I34" i="11"/>
  <c r="G35" i="11"/>
  <c r="H35" i="11"/>
  <c r="I35" i="11"/>
  <c r="G36" i="11"/>
  <c r="H36" i="11"/>
  <c r="I36" i="11"/>
  <c r="G37" i="11"/>
  <c r="H37" i="11"/>
  <c r="I37" i="11"/>
  <c r="G38" i="11"/>
  <c r="H38" i="11"/>
  <c r="I38" i="11"/>
  <c r="G39" i="11"/>
  <c r="H39" i="11"/>
  <c r="I39" i="11"/>
  <c r="G40" i="11"/>
  <c r="H40" i="11"/>
  <c r="I40" i="11"/>
  <c r="H13" i="11"/>
  <c r="I13" i="11"/>
  <c r="G13" i="11"/>
  <c r="C14" i="11"/>
  <c r="D14" i="11"/>
  <c r="E14" i="11"/>
  <c r="C15" i="11"/>
  <c r="D15" i="11"/>
  <c r="E15" i="11"/>
  <c r="C16" i="11"/>
  <c r="D16" i="11"/>
  <c r="E16" i="11"/>
  <c r="C17" i="11"/>
  <c r="D17" i="11"/>
  <c r="E17" i="11"/>
  <c r="C18" i="11"/>
  <c r="D18" i="11"/>
  <c r="E18" i="11"/>
  <c r="C19" i="11"/>
  <c r="D19" i="11"/>
  <c r="E19" i="11"/>
  <c r="C20" i="11"/>
  <c r="D20" i="11"/>
  <c r="E20" i="11"/>
  <c r="C21" i="11"/>
  <c r="D21" i="11"/>
  <c r="E21" i="11"/>
  <c r="C22" i="11"/>
  <c r="D22" i="11"/>
  <c r="E22" i="11"/>
  <c r="C23" i="11"/>
  <c r="D23" i="11"/>
  <c r="E23" i="11"/>
  <c r="C24" i="11"/>
  <c r="D24" i="11"/>
  <c r="E24" i="11"/>
  <c r="C25" i="11"/>
  <c r="D25" i="11"/>
  <c r="E25" i="11"/>
  <c r="C26" i="11"/>
  <c r="D26" i="11"/>
  <c r="E26" i="11"/>
  <c r="C27" i="11"/>
  <c r="D27" i="11"/>
  <c r="E27" i="11"/>
  <c r="C28" i="11"/>
  <c r="D28" i="11"/>
  <c r="E28" i="11"/>
  <c r="C29" i="11"/>
  <c r="D29" i="11"/>
  <c r="E29" i="11"/>
  <c r="C30" i="11"/>
  <c r="D30" i="11"/>
  <c r="E30" i="11"/>
  <c r="C31" i="11"/>
  <c r="D31" i="11"/>
  <c r="E31" i="11"/>
  <c r="C32" i="11"/>
  <c r="D32" i="11"/>
  <c r="E32" i="11"/>
  <c r="C33" i="11"/>
  <c r="D33" i="11"/>
  <c r="E33" i="11"/>
  <c r="C34" i="11"/>
  <c r="D34" i="11"/>
  <c r="E34" i="11"/>
  <c r="C35" i="11"/>
  <c r="D35" i="11"/>
  <c r="E35" i="11"/>
  <c r="C36" i="11"/>
  <c r="D36" i="11"/>
  <c r="E36" i="11"/>
  <c r="C37" i="11"/>
  <c r="D37" i="11"/>
  <c r="E37" i="11"/>
  <c r="C38" i="11"/>
  <c r="D38" i="11"/>
  <c r="E38" i="11"/>
  <c r="C39" i="11"/>
  <c r="D39" i="11"/>
  <c r="E39" i="11"/>
  <c r="C40" i="11"/>
  <c r="D40" i="11"/>
  <c r="E40" i="11"/>
  <c r="D13" i="11"/>
  <c r="E13" i="11"/>
  <c r="C13" i="11"/>
  <c r="Q40" i="11" l="1"/>
  <c r="Q32" i="11"/>
  <c r="Q24" i="11"/>
  <c r="Q16" i="11"/>
  <c r="V16" i="11" s="1"/>
  <c r="Q35" i="11"/>
  <c r="Q19" i="11"/>
  <c r="F13" i="11"/>
  <c r="J14" i="11"/>
  <c r="Q27" i="11"/>
  <c r="U34" i="11"/>
  <c r="Q39" i="11"/>
  <c r="Q36" i="11"/>
  <c r="V36" i="11" s="1"/>
  <c r="Q34" i="11"/>
  <c r="Q31" i="11"/>
  <c r="Q28" i="11"/>
  <c r="Q26" i="11"/>
  <c r="V26" i="11" s="1"/>
  <c r="Q23" i="11"/>
  <c r="Q20" i="11"/>
  <c r="Q18" i="11"/>
  <c r="Q15" i="11"/>
  <c r="U38" i="11"/>
  <c r="U26" i="11"/>
  <c r="U16" i="11"/>
  <c r="Q37" i="11"/>
  <c r="Q33" i="11"/>
  <c r="Q29" i="11"/>
  <c r="Q25" i="11"/>
  <c r="Q21" i="11"/>
  <c r="Q17" i="11"/>
  <c r="U30" i="11"/>
  <c r="V30" i="11" s="1"/>
  <c r="Q13" i="11"/>
  <c r="U14" i="11"/>
  <c r="V14" i="11" s="1"/>
  <c r="U13" i="11"/>
  <c r="U40" i="11"/>
  <c r="V40" i="11" s="1"/>
  <c r="U36" i="11"/>
  <c r="U32" i="11"/>
  <c r="V32" i="11" s="1"/>
  <c r="U28" i="11"/>
  <c r="U24" i="11"/>
  <c r="V24" i="11" s="1"/>
  <c r="U20" i="11"/>
  <c r="V38" i="11"/>
  <c r="V22" i="11"/>
  <c r="U39" i="11"/>
  <c r="U37" i="11"/>
  <c r="U35" i="11"/>
  <c r="V35" i="11" s="1"/>
  <c r="U33" i="11"/>
  <c r="U31" i="11"/>
  <c r="U29" i="11"/>
  <c r="U27" i="11"/>
  <c r="V27" i="11" s="1"/>
  <c r="U25" i="11"/>
  <c r="U23" i="11"/>
  <c r="V23" i="11" s="1"/>
  <c r="U21" i="11"/>
  <c r="U19" i="11"/>
  <c r="U18" i="11"/>
  <c r="U17" i="11"/>
  <c r="U15" i="11"/>
  <c r="F39" i="11"/>
  <c r="F37" i="11"/>
  <c r="F35" i="11"/>
  <c r="F33" i="11"/>
  <c r="F31" i="11"/>
  <c r="F29" i="11"/>
  <c r="F27" i="11"/>
  <c r="F25" i="11"/>
  <c r="F23" i="11"/>
  <c r="F21" i="11"/>
  <c r="F19" i="11"/>
  <c r="F17" i="11"/>
  <c r="F15" i="11"/>
  <c r="J13" i="11"/>
  <c r="J40" i="11"/>
  <c r="J38" i="11"/>
  <c r="J36" i="11"/>
  <c r="J34" i="11"/>
  <c r="J32" i="11"/>
  <c r="J30" i="11"/>
  <c r="J28" i="11"/>
  <c r="J26" i="11"/>
  <c r="J24" i="11"/>
  <c r="J22" i="11"/>
  <c r="J20" i="11"/>
  <c r="J18" i="11"/>
  <c r="J16" i="11"/>
  <c r="F40" i="11"/>
  <c r="F38" i="11"/>
  <c r="F36" i="11"/>
  <c r="F34" i="11"/>
  <c r="F32" i="11"/>
  <c r="F30" i="11"/>
  <c r="F28" i="11"/>
  <c r="F26" i="11"/>
  <c r="F24" i="11"/>
  <c r="F22" i="11"/>
  <c r="F20" i="11"/>
  <c r="F18" i="11"/>
  <c r="F16" i="11"/>
  <c r="J39" i="11"/>
  <c r="J37" i="11"/>
  <c r="J35" i="11"/>
  <c r="J33" i="11"/>
  <c r="J31" i="11"/>
  <c r="J29" i="11"/>
  <c r="J27" i="11"/>
  <c r="J25" i="11"/>
  <c r="J23" i="11"/>
  <c r="J21" i="11"/>
  <c r="J19" i="11"/>
  <c r="J17" i="11"/>
  <c r="J15" i="11"/>
  <c r="F14" i="11"/>
  <c r="D13" i="12"/>
  <c r="B19" i="12"/>
  <c r="Y26" i="8"/>
  <c r="Y26" i="10"/>
  <c r="Y26" i="9"/>
  <c r="J27" i="10"/>
  <c r="K27" i="10" s="1"/>
  <c r="J28" i="10"/>
  <c r="K28" i="10" s="1"/>
  <c r="J29" i="10"/>
  <c r="K29" i="10" s="1"/>
  <c r="J30" i="10"/>
  <c r="K30" i="10" s="1"/>
  <c r="J31" i="10"/>
  <c r="K31" i="10" s="1"/>
  <c r="J32" i="10"/>
  <c r="K32" i="10" s="1"/>
  <c r="J33" i="10"/>
  <c r="K33" i="10" s="1"/>
  <c r="J34" i="10"/>
  <c r="K34" i="10" s="1"/>
  <c r="J35" i="10"/>
  <c r="K35" i="10" s="1"/>
  <c r="J36" i="10"/>
  <c r="K36" i="10" s="1"/>
  <c r="J37" i="10"/>
  <c r="K37" i="10" s="1"/>
  <c r="J38" i="10"/>
  <c r="K38" i="10" s="1"/>
  <c r="J39" i="10"/>
  <c r="K39" i="10" s="1"/>
  <c r="J40" i="10"/>
  <c r="K40" i="10" s="1"/>
  <c r="J41" i="10"/>
  <c r="K41" i="10" s="1"/>
  <c r="J42" i="10"/>
  <c r="K42" i="10" s="1"/>
  <c r="J43" i="10"/>
  <c r="K43" i="10" s="1"/>
  <c r="J44" i="10"/>
  <c r="K44" i="10" s="1"/>
  <c r="J45" i="10"/>
  <c r="K45" i="10" s="1"/>
  <c r="J46" i="10"/>
  <c r="K46" i="10" s="1"/>
  <c r="J47" i="10"/>
  <c r="K47" i="10" s="1"/>
  <c r="J48" i="10"/>
  <c r="K48" i="10" s="1"/>
  <c r="J49" i="10"/>
  <c r="K49" i="10" s="1"/>
  <c r="J50" i="10"/>
  <c r="K50" i="10" s="1"/>
  <c r="J51" i="10"/>
  <c r="K51" i="10" s="1"/>
  <c r="J52" i="10"/>
  <c r="K52" i="10" s="1"/>
  <c r="J26" i="10"/>
  <c r="K26" i="10" s="1"/>
  <c r="J24" i="10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54" i="8"/>
  <c r="K54" i="8" s="1"/>
  <c r="J26" i="8"/>
  <c r="J24" i="8"/>
  <c r="J27" i="9"/>
  <c r="K27" i="9" s="1"/>
  <c r="J28" i="9"/>
  <c r="K28" i="9" s="1"/>
  <c r="J29" i="9"/>
  <c r="K29" i="9" s="1"/>
  <c r="J30" i="9"/>
  <c r="K30" i="9" s="1"/>
  <c r="J31" i="9"/>
  <c r="K31" i="9" s="1"/>
  <c r="J32" i="9"/>
  <c r="K32" i="9" s="1"/>
  <c r="J33" i="9"/>
  <c r="K33" i="9" s="1"/>
  <c r="J34" i="9"/>
  <c r="K34" i="9" s="1"/>
  <c r="J35" i="9"/>
  <c r="K35" i="9" s="1"/>
  <c r="J36" i="9"/>
  <c r="K36" i="9" s="1"/>
  <c r="J37" i="9"/>
  <c r="K37" i="9" s="1"/>
  <c r="J38" i="9"/>
  <c r="K38" i="9" s="1"/>
  <c r="J39" i="9"/>
  <c r="K39" i="9" s="1"/>
  <c r="J40" i="9"/>
  <c r="K40" i="9" s="1"/>
  <c r="J41" i="9"/>
  <c r="K41" i="9" s="1"/>
  <c r="J42" i="9"/>
  <c r="K42" i="9" s="1"/>
  <c r="J43" i="9"/>
  <c r="K43" i="9" s="1"/>
  <c r="J44" i="9"/>
  <c r="K44" i="9" s="1"/>
  <c r="J45" i="9"/>
  <c r="K45" i="9" s="1"/>
  <c r="J46" i="9"/>
  <c r="K46" i="9" s="1"/>
  <c r="J47" i="9"/>
  <c r="K47" i="9" s="1"/>
  <c r="J48" i="9"/>
  <c r="K48" i="9" s="1"/>
  <c r="J49" i="9"/>
  <c r="K49" i="9" s="1"/>
  <c r="J50" i="9"/>
  <c r="K50" i="9" s="1"/>
  <c r="J51" i="9"/>
  <c r="K51" i="9" s="1"/>
  <c r="J52" i="9"/>
  <c r="K52" i="9" s="1"/>
  <c r="J53" i="9"/>
  <c r="K53" i="9" s="1"/>
  <c r="J26" i="9"/>
  <c r="J24" i="9"/>
  <c r="K24" i="9" s="1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26" i="4"/>
  <c r="S26" i="4"/>
  <c r="S27" i="4"/>
  <c r="S28" i="4"/>
  <c r="AC28" i="4" s="1"/>
  <c r="S29" i="4"/>
  <c r="AC29" i="4" s="1"/>
  <c r="S30" i="4"/>
  <c r="AC30" i="4" s="1"/>
  <c r="S31" i="4"/>
  <c r="S32" i="4"/>
  <c r="AC32" i="4" s="1"/>
  <c r="S33" i="4"/>
  <c r="AC33" i="4" s="1"/>
  <c r="S34" i="4"/>
  <c r="AC34" i="4" s="1"/>
  <c r="S35" i="4"/>
  <c r="S36" i="4"/>
  <c r="AC36" i="4" s="1"/>
  <c r="S37" i="4"/>
  <c r="AC37" i="4" s="1"/>
  <c r="S38" i="4"/>
  <c r="AC38" i="4" s="1"/>
  <c r="S39" i="4"/>
  <c r="S40" i="4"/>
  <c r="AC40" i="4" s="1"/>
  <c r="S41" i="4"/>
  <c r="AC41" i="4" s="1"/>
  <c r="S42" i="4"/>
  <c r="AC42" i="4" s="1"/>
  <c r="S43" i="4"/>
  <c r="S44" i="4"/>
  <c r="AC44" i="4" s="1"/>
  <c r="S45" i="4"/>
  <c r="AC45" i="4" s="1"/>
  <c r="S46" i="4"/>
  <c r="AC46" i="4" s="1"/>
  <c r="S47" i="4"/>
  <c r="S48" i="4"/>
  <c r="AC48" i="4" s="1"/>
  <c r="S49" i="4"/>
  <c r="AC49" i="4" s="1"/>
  <c r="S50" i="4"/>
  <c r="AC50" i="4" s="1"/>
  <c r="S51" i="4"/>
  <c r="S52" i="4"/>
  <c r="AC52" i="4" s="1"/>
  <c r="S53" i="4"/>
  <c r="AC53" i="4" s="1"/>
  <c r="S54" i="4"/>
  <c r="AC54" i="4" s="1"/>
  <c r="AC51" i="4" l="1"/>
  <c r="AC47" i="4"/>
  <c r="AC43" i="4"/>
  <c r="AC39" i="4"/>
  <c r="AC35" i="4"/>
  <c r="AC31" i="4"/>
  <c r="AC27" i="4"/>
  <c r="V15" i="11"/>
  <c r="V21" i="11"/>
  <c r="V37" i="11"/>
  <c r="AC26" i="4"/>
  <c r="L13" i="11"/>
  <c r="L65" i="9"/>
  <c r="M65" i="9" s="1"/>
  <c r="L61" i="9"/>
  <c r="M61" i="9" s="1"/>
  <c r="L57" i="9"/>
  <c r="M57" i="9" s="1"/>
  <c r="L64" i="9"/>
  <c r="M64" i="9" s="1"/>
  <c r="L60" i="9"/>
  <c r="M60" i="9" s="1"/>
  <c r="L56" i="9"/>
  <c r="M56" i="9" s="1"/>
  <c r="L63" i="9"/>
  <c r="M63" i="9" s="1"/>
  <c r="L59" i="9"/>
  <c r="M59" i="9" s="1"/>
  <c r="L55" i="9"/>
  <c r="M55" i="9" s="1"/>
  <c r="L62" i="9"/>
  <c r="M62" i="9" s="1"/>
  <c r="L58" i="9"/>
  <c r="M58" i="9" s="1"/>
  <c r="L54" i="9"/>
  <c r="M54" i="9" s="1"/>
  <c r="L18" i="11"/>
  <c r="L26" i="11"/>
  <c r="V19" i="11"/>
  <c r="V31" i="11"/>
  <c r="V34" i="11"/>
  <c r="V20" i="11"/>
  <c r="L34" i="11"/>
  <c r="V13" i="11"/>
  <c r="V29" i="11"/>
  <c r="V39" i="11"/>
  <c r="V28" i="11"/>
  <c r="V18" i="11"/>
  <c r="V25" i="11"/>
  <c r="V33" i="11"/>
  <c r="L16" i="11"/>
  <c r="L20" i="11"/>
  <c r="L24" i="11"/>
  <c r="L28" i="11"/>
  <c r="L32" i="11"/>
  <c r="L36" i="11"/>
  <c r="L40" i="11"/>
  <c r="V17" i="11"/>
  <c r="L22" i="11"/>
  <c r="L30" i="11"/>
  <c r="L38" i="11"/>
  <c r="AB66" i="4"/>
  <c r="S66" i="4"/>
  <c r="L14" i="11"/>
  <c r="L17" i="11"/>
  <c r="L21" i="11"/>
  <c r="L25" i="11"/>
  <c r="L29" i="11"/>
  <c r="L33" i="11"/>
  <c r="L37" i="11"/>
  <c r="L15" i="11"/>
  <c r="L19" i="11"/>
  <c r="L23" i="11"/>
  <c r="L27" i="11"/>
  <c r="L31" i="11"/>
  <c r="L35" i="11"/>
  <c r="L39" i="11"/>
  <c r="P54" i="9" l="1"/>
  <c r="P62" i="9"/>
  <c r="P59" i="9"/>
  <c r="P56" i="9"/>
  <c r="P64" i="9"/>
  <c r="P61" i="9"/>
  <c r="P58" i="9"/>
  <c r="P55" i="9"/>
  <c r="P63" i="9"/>
  <c r="P60" i="9"/>
  <c r="P57" i="9"/>
  <c r="P65" i="9"/>
  <c r="AC66" i="4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14" i="7"/>
  <c r="J2" i="15"/>
  <c r="T2" i="15" s="1"/>
  <c r="I2" i="15"/>
  <c r="S2" i="15" s="1"/>
  <c r="H2" i="15"/>
  <c r="G2" i="15"/>
  <c r="Q2" i="15" s="1"/>
  <c r="F2" i="15"/>
  <c r="P2" i="15" s="1"/>
  <c r="E2" i="15"/>
  <c r="O2" i="15" s="1"/>
  <c r="D2" i="15"/>
  <c r="C2" i="15"/>
  <c r="M2" i="15" s="1"/>
  <c r="L6" i="15"/>
  <c r="L5" i="15"/>
  <c r="L4" i="15"/>
  <c r="L3" i="15"/>
  <c r="K3" i="15"/>
  <c r="B3" i="15"/>
  <c r="A3" i="15"/>
  <c r="R2" i="15"/>
  <c r="N2" i="15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26" i="6"/>
  <c r="C27" i="6"/>
  <c r="C4" i="15" s="1"/>
  <c r="D27" i="6"/>
  <c r="D4" i="15" s="1"/>
  <c r="E27" i="6"/>
  <c r="E4" i="15" s="1"/>
  <c r="F27" i="6"/>
  <c r="F4" i="15" s="1"/>
  <c r="G27" i="6"/>
  <c r="G4" i="15" s="1"/>
  <c r="H27" i="6"/>
  <c r="H4" i="15" s="1"/>
  <c r="I27" i="6"/>
  <c r="I4" i="15" s="1"/>
  <c r="J27" i="6"/>
  <c r="J4" i="15" s="1"/>
  <c r="C28" i="6"/>
  <c r="C5" i="15" s="1"/>
  <c r="D28" i="6"/>
  <c r="D5" i="15" s="1"/>
  <c r="E28" i="6"/>
  <c r="E5" i="15" s="1"/>
  <c r="F28" i="6"/>
  <c r="F5" i="15" s="1"/>
  <c r="G28" i="6"/>
  <c r="G5" i="15" s="1"/>
  <c r="H28" i="6"/>
  <c r="H5" i="15" s="1"/>
  <c r="I28" i="6"/>
  <c r="I5" i="15" s="1"/>
  <c r="J28" i="6"/>
  <c r="J5" i="15" s="1"/>
  <c r="C29" i="6"/>
  <c r="C6" i="15" s="1"/>
  <c r="D29" i="6"/>
  <c r="D6" i="15" s="1"/>
  <c r="E29" i="6"/>
  <c r="E6" i="15" s="1"/>
  <c r="F29" i="6"/>
  <c r="F6" i="15" s="1"/>
  <c r="G29" i="6"/>
  <c r="G6" i="15" s="1"/>
  <c r="H29" i="6"/>
  <c r="H6" i="15" s="1"/>
  <c r="I29" i="6"/>
  <c r="I6" i="15" s="1"/>
  <c r="J29" i="6"/>
  <c r="J6" i="15" s="1"/>
  <c r="C30" i="6"/>
  <c r="C7" i="15" s="1"/>
  <c r="D30" i="6"/>
  <c r="D7" i="15" s="1"/>
  <c r="E30" i="6"/>
  <c r="E7" i="15" s="1"/>
  <c r="F30" i="6"/>
  <c r="F7" i="15" s="1"/>
  <c r="G30" i="6"/>
  <c r="G7" i="15" s="1"/>
  <c r="H30" i="6"/>
  <c r="H7" i="15" s="1"/>
  <c r="I30" i="6"/>
  <c r="I7" i="15" s="1"/>
  <c r="J30" i="6"/>
  <c r="J7" i="15" s="1"/>
  <c r="C31" i="6"/>
  <c r="C8" i="15" s="1"/>
  <c r="D31" i="6"/>
  <c r="D8" i="15" s="1"/>
  <c r="E31" i="6"/>
  <c r="E8" i="15" s="1"/>
  <c r="F31" i="6"/>
  <c r="F8" i="15" s="1"/>
  <c r="G31" i="6"/>
  <c r="G8" i="15" s="1"/>
  <c r="H31" i="6"/>
  <c r="H8" i="15" s="1"/>
  <c r="I31" i="6"/>
  <c r="I8" i="15" s="1"/>
  <c r="J31" i="6"/>
  <c r="J8" i="15" s="1"/>
  <c r="C32" i="6"/>
  <c r="C9" i="15" s="1"/>
  <c r="D32" i="6"/>
  <c r="D9" i="15" s="1"/>
  <c r="E32" i="6"/>
  <c r="E9" i="15" s="1"/>
  <c r="F32" i="6"/>
  <c r="F9" i="15" s="1"/>
  <c r="G32" i="6"/>
  <c r="G9" i="15" s="1"/>
  <c r="H32" i="6"/>
  <c r="H9" i="15" s="1"/>
  <c r="I32" i="6"/>
  <c r="I9" i="15" s="1"/>
  <c r="J32" i="6"/>
  <c r="J9" i="15" s="1"/>
  <c r="C33" i="6"/>
  <c r="C10" i="15" s="1"/>
  <c r="D33" i="6"/>
  <c r="D10" i="15" s="1"/>
  <c r="E33" i="6"/>
  <c r="E10" i="15" s="1"/>
  <c r="F33" i="6"/>
  <c r="F10" i="15" s="1"/>
  <c r="G33" i="6"/>
  <c r="G10" i="15" s="1"/>
  <c r="H33" i="6"/>
  <c r="H10" i="15" s="1"/>
  <c r="I33" i="6"/>
  <c r="I10" i="15" s="1"/>
  <c r="J33" i="6"/>
  <c r="J10" i="15" s="1"/>
  <c r="C34" i="6"/>
  <c r="C11" i="15" s="1"/>
  <c r="D34" i="6"/>
  <c r="D11" i="15" s="1"/>
  <c r="E34" i="6"/>
  <c r="E11" i="15" s="1"/>
  <c r="F34" i="6"/>
  <c r="F11" i="15" s="1"/>
  <c r="G34" i="6"/>
  <c r="G11" i="15" s="1"/>
  <c r="H34" i="6"/>
  <c r="H11" i="15" s="1"/>
  <c r="I34" i="6"/>
  <c r="I11" i="15" s="1"/>
  <c r="J34" i="6"/>
  <c r="J11" i="15" s="1"/>
  <c r="C35" i="6"/>
  <c r="C12" i="15" s="1"/>
  <c r="D35" i="6"/>
  <c r="D12" i="15" s="1"/>
  <c r="E35" i="6"/>
  <c r="E12" i="15" s="1"/>
  <c r="F35" i="6"/>
  <c r="F12" i="15" s="1"/>
  <c r="G35" i="6"/>
  <c r="G12" i="15" s="1"/>
  <c r="H35" i="6"/>
  <c r="H12" i="15" s="1"/>
  <c r="I35" i="6"/>
  <c r="I12" i="15" s="1"/>
  <c r="J35" i="6"/>
  <c r="J12" i="15" s="1"/>
  <c r="C36" i="6"/>
  <c r="C13" i="15" s="1"/>
  <c r="D36" i="6"/>
  <c r="D13" i="15" s="1"/>
  <c r="E36" i="6"/>
  <c r="E13" i="15" s="1"/>
  <c r="F36" i="6"/>
  <c r="F13" i="15" s="1"/>
  <c r="G36" i="6"/>
  <c r="G13" i="15" s="1"/>
  <c r="H36" i="6"/>
  <c r="H13" i="15" s="1"/>
  <c r="I36" i="6"/>
  <c r="I13" i="15" s="1"/>
  <c r="J36" i="6"/>
  <c r="J13" i="15" s="1"/>
  <c r="C37" i="6"/>
  <c r="C14" i="15" s="1"/>
  <c r="D37" i="6"/>
  <c r="D14" i="15" s="1"/>
  <c r="E37" i="6"/>
  <c r="E14" i="15" s="1"/>
  <c r="F37" i="6"/>
  <c r="F14" i="15" s="1"/>
  <c r="G37" i="6"/>
  <c r="G14" i="15" s="1"/>
  <c r="H37" i="6"/>
  <c r="H14" i="15" s="1"/>
  <c r="I37" i="6"/>
  <c r="I14" i="15" s="1"/>
  <c r="J37" i="6"/>
  <c r="J14" i="15" s="1"/>
  <c r="C38" i="6"/>
  <c r="C15" i="15" s="1"/>
  <c r="D38" i="6"/>
  <c r="D15" i="15" s="1"/>
  <c r="E38" i="6"/>
  <c r="E15" i="15" s="1"/>
  <c r="F38" i="6"/>
  <c r="F15" i="15" s="1"/>
  <c r="G38" i="6"/>
  <c r="G15" i="15" s="1"/>
  <c r="H38" i="6"/>
  <c r="H15" i="15" s="1"/>
  <c r="I38" i="6"/>
  <c r="I15" i="15" s="1"/>
  <c r="J38" i="6"/>
  <c r="J15" i="15" s="1"/>
  <c r="C39" i="6"/>
  <c r="C16" i="15" s="1"/>
  <c r="D39" i="6"/>
  <c r="D16" i="15" s="1"/>
  <c r="E39" i="6"/>
  <c r="E16" i="15" s="1"/>
  <c r="F39" i="6"/>
  <c r="F16" i="15" s="1"/>
  <c r="G39" i="6"/>
  <c r="G16" i="15" s="1"/>
  <c r="H39" i="6"/>
  <c r="H16" i="15" s="1"/>
  <c r="I39" i="6"/>
  <c r="I16" i="15" s="1"/>
  <c r="J39" i="6"/>
  <c r="J16" i="15" s="1"/>
  <c r="C40" i="6"/>
  <c r="C17" i="15" s="1"/>
  <c r="D40" i="6"/>
  <c r="D17" i="15" s="1"/>
  <c r="E40" i="6"/>
  <c r="E17" i="15" s="1"/>
  <c r="F40" i="6"/>
  <c r="F17" i="15" s="1"/>
  <c r="G40" i="6"/>
  <c r="G17" i="15" s="1"/>
  <c r="H40" i="6"/>
  <c r="H17" i="15" s="1"/>
  <c r="I40" i="6"/>
  <c r="I17" i="15" s="1"/>
  <c r="J40" i="6"/>
  <c r="J17" i="15" s="1"/>
  <c r="C41" i="6"/>
  <c r="C18" i="15" s="1"/>
  <c r="D41" i="6"/>
  <c r="D18" i="15" s="1"/>
  <c r="E41" i="6"/>
  <c r="E18" i="15" s="1"/>
  <c r="F41" i="6"/>
  <c r="F18" i="15" s="1"/>
  <c r="G41" i="6"/>
  <c r="G18" i="15" s="1"/>
  <c r="H41" i="6"/>
  <c r="H18" i="15" s="1"/>
  <c r="I41" i="6"/>
  <c r="I18" i="15" s="1"/>
  <c r="J41" i="6"/>
  <c r="J18" i="15" s="1"/>
  <c r="C42" i="6"/>
  <c r="C19" i="15" s="1"/>
  <c r="D42" i="6"/>
  <c r="D19" i="15" s="1"/>
  <c r="E42" i="6"/>
  <c r="E19" i="15" s="1"/>
  <c r="F42" i="6"/>
  <c r="F19" i="15" s="1"/>
  <c r="G42" i="6"/>
  <c r="G19" i="15" s="1"/>
  <c r="H42" i="6"/>
  <c r="H19" i="15" s="1"/>
  <c r="I42" i="6"/>
  <c r="I19" i="15" s="1"/>
  <c r="J42" i="6"/>
  <c r="J19" i="15" s="1"/>
  <c r="C43" i="6"/>
  <c r="C20" i="15" s="1"/>
  <c r="D43" i="6"/>
  <c r="D20" i="15" s="1"/>
  <c r="E43" i="6"/>
  <c r="E20" i="15" s="1"/>
  <c r="F43" i="6"/>
  <c r="F20" i="15" s="1"/>
  <c r="G43" i="6"/>
  <c r="G20" i="15" s="1"/>
  <c r="H43" i="6"/>
  <c r="H20" i="15" s="1"/>
  <c r="I43" i="6"/>
  <c r="I20" i="15" s="1"/>
  <c r="J43" i="6"/>
  <c r="J20" i="15" s="1"/>
  <c r="C44" i="6"/>
  <c r="C21" i="15" s="1"/>
  <c r="D44" i="6"/>
  <c r="D21" i="15" s="1"/>
  <c r="E44" i="6"/>
  <c r="E21" i="15" s="1"/>
  <c r="F44" i="6"/>
  <c r="F21" i="15" s="1"/>
  <c r="G44" i="6"/>
  <c r="G21" i="15" s="1"/>
  <c r="H44" i="6"/>
  <c r="H21" i="15" s="1"/>
  <c r="I44" i="6"/>
  <c r="I21" i="15" s="1"/>
  <c r="J44" i="6"/>
  <c r="J21" i="15" s="1"/>
  <c r="C45" i="6"/>
  <c r="C22" i="15" s="1"/>
  <c r="D45" i="6"/>
  <c r="D22" i="15" s="1"/>
  <c r="E45" i="6"/>
  <c r="E22" i="15" s="1"/>
  <c r="F45" i="6"/>
  <c r="F22" i="15" s="1"/>
  <c r="G45" i="6"/>
  <c r="G22" i="15" s="1"/>
  <c r="H45" i="6"/>
  <c r="H22" i="15" s="1"/>
  <c r="I45" i="6"/>
  <c r="I22" i="15" s="1"/>
  <c r="J45" i="6"/>
  <c r="J22" i="15" s="1"/>
  <c r="C46" i="6"/>
  <c r="C23" i="15" s="1"/>
  <c r="D46" i="6"/>
  <c r="D23" i="15" s="1"/>
  <c r="E46" i="6"/>
  <c r="E23" i="15" s="1"/>
  <c r="F46" i="6"/>
  <c r="F23" i="15" s="1"/>
  <c r="G46" i="6"/>
  <c r="G23" i="15" s="1"/>
  <c r="H46" i="6"/>
  <c r="H23" i="15" s="1"/>
  <c r="I46" i="6"/>
  <c r="I23" i="15" s="1"/>
  <c r="J46" i="6"/>
  <c r="J23" i="15" s="1"/>
  <c r="C47" i="6"/>
  <c r="C24" i="15" s="1"/>
  <c r="D47" i="6"/>
  <c r="D24" i="15" s="1"/>
  <c r="E47" i="6"/>
  <c r="E24" i="15" s="1"/>
  <c r="F47" i="6"/>
  <c r="F24" i="15" s="1"/>
  <c r="G47" i="6"/>
  <c r="G24" i="15" s="1"/>
  <c r="H47" i="6"/>
  <c r="H24" i="15" s="1"/>
  <c r="I47" i="6"/>
  <c r="I24" i="15" s="1"/>
  <c r="J47" i="6"/>
  <c r="J24" i="15" s="1"/>
  <c r="C48" i="6"/>
  <c r="C25" i="15" s="1"/>
  <c r="D48" i="6"/>
  <c r="D25" i="15" s="1"/>
  <c r="E48" i="6"/>
  <c r="E25" i="15" s="1"/>
  <c r="F48" i="6"/>
  <c r="F25" i="15" s="1"/>
  <c r="G48" i="6"/>
  <c r="G25" i="15" s="1"/>
  <c r="H48" i="6"/>
  <c r="H25" i="15" s="1"/>
  <c r="I48" i="6"/>
  <c r="I25" i="15" s="1"/>
  <c r="J48" i="6"/>
  <c r="J25" i="15" s="1"/>
  <c r="C49" i="6"/>
  <c r="C26" i="15" s="1"/>
  <c r="D49" i="6"/>
  <c r="D26" i="15" s="1"/>
  <c r="E49" i="6"/>
  <c r="E26" i="15" s="1"/>
  <c r="F49" i="6"/>
  <c r="F26" i="15" s="1"/>
  <c r="G49" i="6"/>
  <c r="G26" i="15" s="1"/>
  <c r="H49" i="6"/>
  <c r="H26" i="15" s="1"/>
  <c r="I49" i="6"/>
  <c r="I26" i="15" s="1"/>
  <c r="J49" i="6"/>
  <c r="J26" i="15" s="1"/>
  <c r="C50" i="6"/>
  <c r="C27" i="15" s="1"/>
  <c r="D50" i="6"/>
  <c r="D27" i="15" s="1"/>
  <c r="E50" i="6"/>
  <c r="E27" i="15" s="1"/>
  <c r="F50" i="6"/>
  <c r="F27" i="15" s="1"/>
  <c r="G50" i="6"/>
  <c r="G27" i="15" s="1"/>
  <c r="H50" i="6"/>
  <c r="H27" i="15" s="1"/>
  <c r="I50" i="6"/>
  <c r="I27" i="15" s="1"/>
  <c r="J50" i="6"/>
  <c r="J27" i="15" s="1"/>
  <c r="J26" i="6"/>
  <c r="I26" i="6"/>
  <c r="H26" i="6"/>
  <c r="G26" i="6"/>
  <c r="F26" i="6"/>
  <c r="E26" i="6"/>
  <c r="D26" i="6"/>
  <c r="C26" i="6"/>
  <c r="C27" i="4"/>
  <c r="C4" i="13" s="1"/>
  <c r="D27" i="4"/>
  <c r="D4" i="13" s="1"/>
  <c r="E27" i="4"/>
  <c r="E4" i="13" s="1"/>
  <c r="F27" i="4"/>
  <c r="F4" i="13" s="1"/>
  <c r="G27" i="4"/>
  <c r="G4" i="13" s="1"/>
  <c r="H27" i="4"/>
  <c r="H4" i="13" s="1"/>
  <c r="I27" i="4"/>
  <c r="I4" i="13" s="1"/>
  <c r="J27" i="4"/>
  <c r="J4" i="13" s="1"/>
  <c r="C28" i="4"/>
  <c r="C5" i="13" s="1"/>
  <c r="D28" i="4"/>
  <c r="D5" i="13" s="1"/>
  <c r="E28" i="4"/>
  <c r="E5" i="13" s="1"/>
  <c r="F28" i="4"/>
  <c r="F5" i="13" s="1"/>
  <c r="G28" i="4"/>
  <c r="G5" i="13" s="1"/>
  <c r="H28" i="4"/>
  <c r="H5" i="13" s="1"/>
  <c r="I28" i="4"/>
  <c r="I5" i="13" s="1"/>
  <c r="J28" i="4"/>
  <c r="J5" i="13" s="1"/>
  <c r="C29" i="4"/>
  <c r="C6" i="13" s="1"/>
  <c r="D29" i="4"/>
  <c r="D6" i="13" s="1"/>
  <c r="E29" i="4"/>
  <c r="E6" i="13" s="1"/>
  <c r="F29" i="4"/>
  <c r="F6" i="13" s="1"/>
  <c r="G29" i="4"/>
  <c r="G6" i="13" s="1"/>
  <c r="H29" i="4"/>
  <c r="H6" i="13" s="1"/>
  <c r="I29" i="4"/>
  <c r="I6" i="13" s="1"/>
  <c r="J29" i="4"/>
  <c r="J6" i="13" s="1"/>
  <c r="C30" i="4"/>
  <c r="C7" i="13" s="1"/>
  <c r="D30" i="4"/>
  <c r="D7" i="13" s="1"/>
  <c r="E30" i="4"/>
  <c r="E7" i="13" s="1"/>
  <c r="F30" i="4"/>
  <c r="F7" i="13" s="1"/>
  <c r="G30" i="4"/>
  <c r="G7" i="13" s="1"/>
  <c r="H30" i="4"/>
  <c r="H7" i="13" s="1"/>
  <c r="I30" i="4"/>
  <c r="I7" i="13" s="1"/>
  <c r="J30" i="4"/>
  <c r="J7" i="13" s="1"/>
  <c r="C31" i="4"/>
  <c r="C8" i="13" s="1"/>
  <c r="D31" i="4"/>
  <c r="D8" i="13" s="1"/>
  <c r="E31" i="4"/>
  <c r="E8" i="13" s="1"/>
  <c r="F31" i="4"/>
  <c r="F8" i="13" s="1"/>
  <c r="G31" i="4"/>
  <c r="G8" i="13" s="1"/>
  <c r="H31" i="4"/>
  <c r="H8" i="13" s="1"/>
  <c r="I31" i="4"/>
  <c r="I8" i="13" s="1"/>
  <c r="J31" i="4"/>
  <c r="J8" i="13" s="1"/>
  <c r="C32" i="4"/>
  <c r="C9" i="13" s="1"/>
  <c r="D32" i="4"/>
  <c r="D9" i="13" s="1"/>
  <c r="E32" i="4"/>
  <c r="E9" i="13" s="1"/>
  <c r="F32" i="4"/>
  <c r="F9" i="13" s="1"/>
  <c r="G32" i="4"/>
  <c r="G9" i="13" s="1"/>
  <c r="H32" i="4"/>
  <c r="H9" i="13" s="1"/>
  <c r="I32" i="4"/>
  <c r="I9" i="13" s="1"/>
  <c r="J32" i="4"/>
  <c r="J9" i="13" s="1"/>
  <c r="C33" i="4"/>
  <c r="C10" i="13" s="1"/>
  <c r="D33" i="4"/>
  <c r="D10" i="13" s="1"/>
  <c r="E33" i="4"/>
  <c r="E10" i="13" s="1"/>
  <c r="F33" i="4"/>
  <c r="F10" i="13" s="1"/>
  <c r="G33" i="4"/>
  <c r="G10" i="13" s="1"/>
  <c r="H33" i="4"/>
  <c r="H10" i="13" s="1"/>
  <c r="I33" i="4"/>
  <c r="I10" i="13" s="1"/>
  <c r="J33" i="4"/>
  <c r="J10" i="13" s="1"/>
  <c r="C34" i="4"/>
  <c r="C11" i="13" s="1"/>
  <c r="D34" i="4"/>
  <c r="D11" i="13" s="1"/>
  <c r="E34" i="4"/>
  <c r="E11" i="13" s="1"/>
  <c r="F34" i="4"/>
  <c r="F11" i="13" s="1"/>
  <c r="G34" i="4"/>
  <c r="G11" i="13" s="1"/>
  <c r="H34" i="4"/>
  <c r="H11" i="13" s="1"/>
  <c r="I34" i="4"/>
  <c r="I11" i="13" s="1"/>
  <c r="J34" i="4"/>
  <c r="J11" i="13" s="1"/>
  <c r="C35" i="4"/>
  <c r="C12" i="13" s="1"/>
  <c r="D35" i="4"/>
  <c r="D12" i="13" s="1"/>
  <c r="E35" i="4"/>
  <c r="E12" i="13" s="1"/>
  <c r="F35" i="4"/>
  <c r="F12" i="13" s="1"/>
  <c r="G35" i="4"/>
  <c r="G12" i="13" s="1"/>
  <c r="H35" i="4"/>
  <c r="H12" i="13" s="1"/>
  <c r="I35" i="4"/>
  <c r="I12" i="13" s="1"/>
  <c r="J35" i="4"/>
  <c r="J12" i="13" s="1"/>
  <c r="C36" i="4"/>
  <c r="C13" i="13" s="1"/>
  <c r="D36" i="4"/>
  <c r="D13" i="13" s="1"/>
  <c r="E36" i="4"/>
  <c r="E13" i="13" s="1"/>
  <c r="F36" i="4"/>
  <c r="F13" i="13" s="1"/>
  <c r="G36" i="4"/>
  <c r="G13" i="13" s="1"/>
  <c r="H36" i="4"/>
  <c r="H13" i="13" s="1"/>
  <c r="I36" i="4"/>
  <c r="I13" i="13" s="1"/>
  <c r="J36" i="4"/>
  <c r="J13" i="13" s="1"/>
  <c r="C37" i="4"/>
  <c r="C14" i="13" s="1"/>
  <c r="D37" i="4"/>
  <c r="D14" i="13" s="1"/>
  <c r="E37" i="4"/>
  <c r="E14" i="13" s="1"/>
  <c r="F37" i="4"/>
  <c r="F14" i="13" s="1"/>
  <c r="G37" i="4"/>
  <c r="G14" i="13" s="1"/>
  <c r="H37" i="4"/>
  <c r="H14" i="13" s="1"/>
  <c r="I37" i="4"/>
  <c r="I14" i="13" s="1"/>
  <c r="J37" i="4"/>
  <c r="J14" i="13" s="1"/>
  <c r="C38" i="4"/>
  <c r="C15" i="13" s="1"/>
  <c r="D38" i="4"/>
  <c r="D15" i="13" s="1"/>
  <c r="E38" i="4"/>
  <c r="E15" i="13" s="1"/>
  <c r="F38" i="4"/>
  <c r="F15" i="13" s="1"/>
  <c r="G38" i="4"/>
  <c r="G15" i="13" s="1"/>
  <c r="H38" i="4"/>
  <c r="H15" i="13" s="1"/>
  <c r="I38" i="4"/>
  <c r="I15" i="13" s="1"/>
  <c r="J38" i="4"/>
  <c r="J15" i="13" s="1"/>
  <c r="C39" i="4"/>
  <c r="C16" i="13" s="1"/>
  <c r="D39" i="4"/>
  <c r="D16" i="13" s="1"/>
  <c r="E39" i="4"/>
  <c r="E16" i="13" s="1"/>
  <c r="F39" i="4"/>
  <c r="F16" i="13" s="1"/>
  <c r="G39" i="4"/>
  <c r="G16" i="13" s="1"/>
  <c r="H39" i="4"/>
  <c r="H16" i="13" s="1"/>
  <c r="I39" i="4"/>
  <c r="I16" i="13" s="1"/>
  <c r="J39" i="4"/>
  <c r="J16" i="13" s="1"/>
  <c r="C40" i="4"/>
  <c r="C17" i="13" s="1"/>
  <c r="D40" i="4"/>
  <c r="D17" i="13" s="1"/>
  <c r="E40" i="4"/>
  <c r="E17" i="13" s="1"/>
  <c r="F40" i="4"/>
  <c r="F17" i="13" s="1"/>
  <c r="G40" i="4"/>
  <c r="G17" i="13" s="1"/>
  <c r="H40" i="4"/>
  <c r="H17" i="13" s="1"/>
  <c r="I40" i="4"/>
  <c r="I17" i="13" s="1"/>
  <c r="J40" i="4"/>
  <c r="J17" i="13" s="1"/>
  <c r="C41" i="4"/>
  <c r="C18" i="13" s="1"/>
  <c r="D41" i="4"/>
  <c r="D18" i="13" s="1"/>
  <c r="E41" i="4"/>
  <c r="E18" i="13" s="1"/>
  <c r="F41" i="4"/>
  <c r="F18" i="13" s="1"/>
  <c r="G41" i="4"/>
  <c r="G18" i="13" s="1"/>
  <c r="H41" i="4"/>
  <c r="H18" i="13" s="1"/>
  <c r="I41" i="4"/>
  <c r="I18" i="13" s="1"/>
  <c r="J41" i="4"/>
  <c r="J18" i="13" s="1"/>
  <c r="C42" i="4"/>
  <c r="C19" i="13" s="1"/>
  <c r="D42" i="4"/>
  <c r="D19" i="13" s="1"/>
  <c r="E42" i="4"/>
  <c r="E19" i="13" s="1"/>
  <c r="F42" i="4"/>
  <c r="F19" i="13" s="1"/>
  <c r="G42" i="4"/>
  <c r="G19" i="13" s="1"/>
  <c r="H42" i="4"/>
  <c r="H19" i="13" s="1"/>
  <c r="I42" i="4"/>
  <c r="I19" i="13" s="1"/>
  <c r="J42" i="4"/>
  <c r="J19" i="13" s="1"/>
  <c r="C43" i="4"/>
  <c r="C20" i="13" s="1"/>
  <c r="D43" i="4"/>
  <c r="D20" i="13" s="1"/>
  <c r="E43" i="4"/>
  <c r="E20" i="13" s="1"/>
  <c r="F43" i="4"/>
  <c r="F20" i="13" s="1"/>
  <c r="G43" i="4"/>
  <c r="G20" i="13" s="1"/>
  <c r="H43" i="4"/>
  <c r="H20" i="13" s="1"/>
  <c r="I43" i="4"/>
  <c r="I20" i="13" s="1"/>
  <c r="J43" i="4"/>
  <c r="J20" i="13" s="1"/>
  <c r="C44" i="4"/>
  <c r="C21" i="13" s="1"/>
  <c r="D44" i="4"/>
  <c r="D21" i="13" s="1"/>
  <c r="E44" i="4"/>
  <c r="E21" i="13" s="1"/>
  <c r="F44" i="4"/>
  <c r="F21" i="13" s="1"/>
  <c r="G44" i="4"/>
  <c r="G21" i="13" s="1"/>
  <c r="H44" i="4"/>
  <c r="H21" i="13" s="1"/>
  <c r="I44" i="4"/>
  <c r="I21" i="13" s="1"/>
  <c r="J44" i="4"/>
  <c r="J21" i="13" s="1"/>
  <c r="C45" i="4"/>
  <c r="C22" i="13" s="1"/>
  <c r="D45" i="4"/>
  <c r="D22" i="13" s="1"/>
  <c r="E45" i="4"/>
  <c r="E22" i="13" s="1"/>
  <c r="F45" i="4"/>
  <c r="F22" i="13" s="1"/>
  <c r="G45" i="4"/>
  <c r="G22" i="13" s="1"/>
  <c r="H45" i="4"/>
  <c r="H22" i="13" s="1"/>
  <c r="I45" i="4"/>
  <c r="I22" i="13" s="1"/>
  <c r="J45" i="4"/>
  <c r="J22" i="13" s="1"/>
  <c r="C46" i="4"/>
  <c r="C23" i="13" s="1"/>
  <c r="D46" i="4"/>
  <c r="D23" i="13" s="1"/>
  <c r="E46" i="4"/>
  <c r="E23" i="13" s="1"/>
  <c r="F46" i="4"/>
  <c r="F23" i="13" s="1"/>
  <c r="G46" i="4"/>
  <c r="G23" i="13" s="1"/>
  <c r="H46" i="4"/>
  <c r="H23" i="13" s="1"/>
  <c r="I46" i="4"/>
  <c r="I23" i="13" s="1"/>
  <c r="J46" i="4"/>
  <c r="J23" i="13" s="1"/>
  <c r="C47" i="4"/>
  <c r="C24" i="13" s="1"/>
  <c r="D47" i="4"/>
  <c r="D24" i="13" s="1"/>
  <c r="E47" i="4"/>
  <c r="E24" i="13" s="1"/>
  <c r="F47" i="4"/>
  <c r="F24" i="13" s="1"/>
  <c r="G47" i="4"/>
  <c r="G24" i="13" s="1"/>
  <c r="H47" i="4"/>
  <c r="H24" i="13" s="1"/>
  <c r="I47" i="4"/>
  <c r="I24" i="13" s="1"/>
  <c r="J47" i="4"/>
  <c r="J24" i="13" s="1"/>
  <c r="C48" i="4"/>
  <c r="C25" i="13" s="1"/>
  <c r="D48" i="4"/>
  <c r="D25" i="13" s="1"/>
  <c r="E48" i="4"/>
  <c r="E25" i="13" s="1"/>
  <c r="F48" i="4"/>
  <c r="F25" i="13" s="1"/>
  <c r="G48" i="4"/>
  <c r="G25" i="13" s="1"/>
  <c r="H48" i="4"/>
  <c r="H25" i="13" s="1"/>
  <c r="I48" i="4"/>
  <c r="I25" i="13" s="1"/>
  <c r="J48" i="4"/>
  <c r="J25" i="13" s="1"/>
  <c r="C49" i="4"/>
  <c r="C26" i="13" s="1"/>
  <c r="D49" i="4"/>
  <c r="D26" i="13" s="1"/>
  <c r="E49" i="4"/>
  <c r="E26" i="13" s="1"/>
  <c r="F49" i="4"/>
  <c r="F26" i="13" s="1"/>
  <c r="G49" i="4"/>
  <c r="G26" i="13" s="1"/>
  <c r="H49" i="4"/>
  <c r="H26" i="13" s="1"/>
  <c r="I49" i="4"/>
  <c r="I26" i="13" s="1"/>
  <c r="J49" i="4"/>
  <c r="J26" i="13" s="1"/>
  <c r="C50" i="4"/>
  <c r="C27" i="13" s="1"/>
  <c r="D50" i="4"/>
  <c r="D27" i="13" s="1"/>
  <c r="E50" i="4"/>
  <c r="E27" i="13" s="1"/>
  <c r="F50" i="4"/>
  <c r="F27" i="13" s="1"/>
  <c r="G50" i="4"/>
  <c r="G27" i="13" s="1"/>
  <c r="H50" i="4"/>
  <c r="H27" i="13" s="1"/>
  <c r="I50" i="4"/>
  <c r="I27" i="13" s="1"/>
  <c r="J50" i="4"/>
  <c r="J27" i="13" s="1"/>
  <c r="C51" i="4"/>
  <c r="C28" i="13" s="1"/>
  <c r="D51" i="4"/>
  <c r="D28" i="13" s="1"/>
  <c r="E51" i="4"/>
  <c r="E28" i="13" s="1"/>
  <c r="F51" i="4"/>
  <c r="F28" i="13" s="1"/>
  <c r="G51" i="4"/>
  <c r="G28" i="13" s="1"/>
  <c r="H51" i="4"/>
  <c r="H28" i="13" s="1"/>
  <c r="I51" i="4"/>
  <c r="I28" i="13" s="1"/>
  <c r="J51" i="4"/>
  <c r="J28" i="13" s="1"/>
  <c r="C52" i="4"/>
  <c r="C29" i="13" s="1"/>
  <c r="D52" i="4"/>
  <c r="D29" i="13" s="1"/>
  <c r="E52" i="4"/>
  <c r="E29" i="13" s="1"/>
  <c r="F52" i="4"/>
  <c r="F29" i="13" s="1"/>
  <c r="G52" i="4"/>
  <c r="G29" i="13" s="1"/>
  <c r="H52" i="4"/>
  <c r="H29" i="13" s="1"/>
  <c r="I52" i="4"/>
  <c r="I29" i="13" s="1"/>
  <c r="J52" i="4"/>
  <c r="J29" i="13" s="1"/>
  <c r="C53" i="4"/>
  <c r="C30" i="13" s="1"/>
  <c r="D53" i="4"/>
  <c r="D30" i="13" s="1"/>
  <c r="E53" i="4"/>
  <c r="E30" i="13" s="1"/>
  <c r="F53" i="4"/>
  <c r="F30" i="13" s="1"/>
  <c r="G53" i="4"/>
  <c r="G30" i="13" s="1"/>
  <c r="H53" i="4"/>
  <c r="H30" i="13" s="1"/>
  <c r="I53" i="4"/>
  <c r="I30" i="13" s="1"/>
  <c r="J53" i="4"/>
  <c r="J30" i="13" s="1"/>
  <c r="C54" i="4"/>
  <c r="C31" i="13" s="1"/>
  <c r="D54" i="4"/>
  <c r="D31" i="13" s="1"/>
  <c r="E54" i="4"/>
  <c r="E31" i="13" s="1"/>
  <c r="F54" i="4"/>
  <c r="F31" i="13" s="1"/>
  <c r="G54" i="4"/>
  <c r="G31" i="13" s="1"/>
  <c r="H54" i="4"/>
  <c r="H31" i="13" s="1"/>
  <c r="I54" i="4"/>
  <c r="I31" i="13" s="1"/>
  <c r="J54" i="4"/>
  <c r="J31" i="13" s="1"/>
  <c r="C55" i="4"/>
  <c r="C32" i="13" s="1"/>
  <c r="D55" i="4"/>
  <c r="D32" i="13" s="1"/>
  <c r="E55" i="4"/>
  <c r="E32" i="13" s="1"/>
  <c r="F55" i="4"/>
  <c r="F32" i="13" s="1"/>
  <c r="G55" i="4"/>
  <c r="G32" i="13" s="1"/>
  <c r="H55" i="4"/>
  <c r="H32" i="13" s="1"/>
  <c r="I55" i="4"/>
  <c r="I32" i="13" s="1"/>
  <c r="J55" i="4"/>
  <c r="J32" i="13" s="1"/>
  <c r="G26" i="4"/>
  <c r="F26" i="4"/>
  <c r="E26" i="4"/>
  <c r="D26" i="4"/>
  <c r="C26" i="4"/>
  <c r="C66" i="4" s="1"/>
  <c r="J26" i="4"/>
  <c r="I26" i="4"/>
  <c r="H26" i="4"/>
  <c r="AB66" i="6" l="1"/>
  <c r="D3" i="15"/>
  <c r="D66" i="6"/>
  <c r="F3" i="15"/>
  <c r="F66" i="6"/>
  <c r="H3" i="15"/>
  <c r="H66" i="6"/>
  <c r="J3" i="15"/>
  <c r="J66" i="6"/>
  <c r="C3" i="15"/>
  <c r="C66" i="6"/>
  <c r="E3" i="15"/>
  <c r="E66" i="6"/>
  <c r="G3" i="15"/>
  <c r="G66" i="6"/>
  <c r="I3" i="15"/>
  <c r="I66" i="6"/>
  <c r="I3" i="13"/>
  <c r="I66" i="4"/>
  <c r="C3" i="13"/>
  <c r="E3" i="13"/>
  <c r="E66" i="4"/>
  <c r="G3" i="13"/>
  <c r="G66" i="4"/>
  <c r="H3" i="13"/>
  <c r="H66" i="4"/>
  <c r="J3" i="13"/>
  <c r="J66" i="4"/>
  <c r="D3" i="13"/>
  <c r="D66" i="4"/>
  <c r="F3" i="13"/>
  <c r="F66" i="4"/>
  <c r="L4" i="13" l="1"/>
  <c r="L5" i="13"/>
  <c r="L6" i="13"/>
  <c r="L3" i="13"/>
  <c r="K3" i="13"/>
  <c r="B3" i="13"/>
  <c r="A3" i="13"/>
  <c r="J2" i="13"/>
  <c r="T2" i="13" s="1"/>
  <c r="I2" i="13"/>
  <c r="S2" i="13" s="1"/>
  <c r="H2" i="13"/>
  <c r="R2" i="13" s="1"/>
  <c r="G2" i="13"/>
  <c r="Q2" i="13" s="1"/>
  <c r="F2" i="13"/>
  <c r="P2" i="13" s="1"/>
  <c r="E2" i="13"/>
  <c r="O2" i="13" s="1"/>
  <c r="D2" i="13"/>
  <c r="N2" i="13" s="1"/>
  <c r="C2" i="13"/>
  <c r="M2" i="13" s="1"/>
  <c r="D60" i="5" l="1"/>
  <c r="D59" i="5"/>
  <c r="L60" i="5"/>
  <c r="L59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13" i="5"/>
  <c r="B14" i="5"/>
  <c r="C14" i="5"/>
  <c r="B15" i="5"/>
  <c r="C15" i="5"/>
  <c r="B16" i="5"/>
  <c r="C16" i="5"/>
  <c r="B17" i="5"/>
  <c r="C17" i="5"/>
  <c r="B18" i="5"/>
  <c r="C18" i="5"/>
  <c r="B19" i="5"/>
  <c r="C19" i="5"/>
  <c r="B20" i="5"/>
  <c r="C20" i="5"/>
  <c r="B21" i="5"/>
  <c r="C21" i="5"/>
  <c r="B22" i="5"/>
  <c r="C22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B33" i="5"/>
  <c r="C33" i="5"/>
  <c r="B34" i="5"/>
  <c r="C34" i="5"/>
  <c r="B35" i="5"/>
  <c r="C35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C13" i="5"/>
  <c r="B13" i="5"/>
  <c r="S29" i="6"/>
  <c r="AQ9" i="4"/>
  <c r="AQ8" i="4"/>
  <c r="AA25" i="6"/>
  <c r="Z25" i="6"/>
  <c r="Y25" i="6"/>
  <c r="X25" i="6"/>
  <c r="W25" i="6"/>
  <c r="V25" i="6"/>
  <c r="U25" i="6"/>
  <c r="T25" i="6"/>
  <c r="J25" i="6"/>
  <c r="I25" i="6"/>
  <c r="H25" i="6"/>
  <c r="G25" i="6"/>
  <c r="F25" i="6"/>
  <c r="E25" i="6"/>
  <c r="D25" i="6"/>
  <c r="C25" i="6"/>
  <c r="C2" i="4"/>
  <c r="C1" i="4"/>
  <c r="AO30" i="4"/>
  <c r="AR30" i="4" s="1"/>
  <c r="AR18" i="4"/>
  <c r="AF26" i="4" s="1"/>
  <c r="AM18" i="4"/>
  <c r="AM17" i="4"/>
  <c r="J25" i="4"/>
  <c r="I25" i="4"/>
  <c r="H25" i="4"/>
  <c r="G25" i="4"/>
  <c r="F25" i="4"/>
  <c r="E25" i="4"/>
  <c r="D25" i="4"/>
  <c r="C25" i="4"/>
  <c r="AA25" i="4"/>
  <c r="Z25" i="4"/>
  <c r="Y25" i="4"/>
  <c r="X25" i="4"/>
  <c r="W25" i="4"/>
  <c r="V25" i="4"/>
  <c r="U25" i="4"/>
  <c r="T25" i="4"/>
  <c r="AF65" i="4" l="1"/>
  <c r="AG65" i="4" s="1"/>
  <c r="AH65" i="4" s="1"/>
  <c r="AF61" i="4"/>
  <c r="AG61" i="4" s="1"/>
  <c r="AH61" i="4" s="1"/>
  <c r="AF57" i="4"/>
  <c r="AG57" i="4" s="1"/>
  <c r="AH57" i="4" s="1"/>
  <c r="AF63" i="4"/>
  <c r="AG63" i="4" s="1"/>
  <c r="AH63" i="4" s="1"/>
  <c r="AF59" i="4"/>
  <c r="AG59" i="4" s="1"/>
  <c r="AH59" i="4" s="1"/>
  <c r="AF55" i="4"/>
  <c r="AG55" i="4" s="1"/>
  <c r="AH55" i="4" s="1"/>
  <c r="AF62" i="4"/>
  <c r="AG62" i="4" s="1"/>
  <c r="AH62" i="4" s="1"/>
  <c r="AF56" i="4"/>
  <c r="AG56" i="4" s="1"/>
  <c r="AH56" i="4" s="1"/>
  <c r="AF64" i="4"/>
  <c r="AG64" i="4" s="1"/>
  <c r="AH64" i="4" s="1"/>
  <c r="AF58" i="4"/>
  <c r="AG58" i="4" s="1"/>
  <c r="AH58" i="4" s="1"/>
  <c r="AF60" i="4"/>
  <c r="AG60" i="4" s="1"/>
  <c r="AH60" i="4" s="1"/>
  <c r="H59" i="19"/>
  <c r="H59" i="18"/>
  <c r="B59" i="19"/>
  <c r="B59" i="18"/>
  <c r="H54" i="19"/>
  <c r="H54" i="18"/>
  <c r="H60" i="19"/>
  <c r="H60" i="18"/>
  <c r="B60" i="18"/>
  <c r="B60" i="19"/>
  <c r="B3" i="11"/>
  <c r="B3" i="12"/>
  <c r="B3" i="7"/>
  <c r="B27" i="12"/>
  <c r="B72" i="10"/>
  <c r="B72" i="9" s="1"/>
  <c r="B72" i="8" s="1"/>
  <c r="AP30" i="6"/>
  <c r="AS30" i="6" s="1"/>
  <c r="T29" i="10"/>
  <c r="W29" i="10" s="1"/>
  <c r="T29" i="9"/>
  <c r="W29" i="9" s="1"/>
  <c r="T29" i="8"/>
  <c r="W29" i="8" s="1"/>
  <c r="Q55" i="11"/>
  <c r="N68" i="10"/>
  <c r="N68" i="9" s="1"/>
  <c r="N68" i="8" s="1"/>
  <c r="I22" i="12"/>
  <c r="G56" i="7"/>
  <c r="B28" i="12"/>
  <c r="B73" i="10"/>
  <c r="B73" i="9" s="1"/>
  <c r="B73" i="8" s="1"/>
  <c r="B1" i="11"/>
  <c r="B1" i="12"/>
  <c r="B1" i="7"/>
  <c r="Q60" i="11"/>
  <c r="N72" i="10"/>
  <c r="N72" i="9" s="1"/>
  <c r="N72" i="8" s="1"/>
  <c r="G61" i="7"/>
  <c r="I27" i="12"/>
  <c r="AF49" i="4"/>
  <c r="AG49" i="4" s="1"/>
  <c r="AH49" i="4" s="1"/>
  <c r="AF48" i="4"/>
  <c r="AG48" i="4" s="1"/>
  <c r="AH48" i="4" s="1"/>
  <c r="AF32" i="4"/>
  <c r="AG32" i="4" s="1"/>
  <c r="AH32" i="4" s="1"/>
  <c r="AF39" i="4"/>
  <c r="AG39" i="4" s="1"/>
  <c r="AH39" i="4" s="1"/>
  <c r="AF34" i="4"/>
  <c r="AG34" i="4" s="1"/>
  <c r="AH34" i="4" s="1"/>
  <c r="AF53" i="4"/>
  <c r="AG53" i="4" s="1"/>
  <c r="AH53" i="4" s="1"/>
  <c r="AF33" i="4"/>
  <c r="AG33" i="4" s="1"/>
  <c r="AH33" i="4" s="1"/>
  <c r="AF44" i="4"/>
  <c r="AG44" i="4" s="1"/>
  <c r="AH44" i="4" s="1"/>
  <c r="AF28" i="4"/>
  <c r="AG28" i="4" s="1"/>
  <c r="AH28" i="4" s="1"/>
  <c r="AF35" i="4"/>
  <c r="AG35" i="4" s="1"/>
  <c r="AH35" i="4" s="1"/>
  <c r="AF54" i="4"/>
  <c r="AG54" i="4" s="1"/>
  <c r="AH54" i="4" s="1"/>
  <c r="AF30" i="4"/>
  <c r="AG30" i="4" s="1"/>
  <c r="AH30" i="4" s="1"/>
  <c r="AF45" i="4"/>
  <c r="AG45" i="4" s="1"/>
  <c r="AH45" i="4" s="1"/>
  <c r="AF29" i="4"/>
  <c r="AG29" i="4" s="1"/>
  <c r="AH29" i="4" s="1"/>
  <c r="AF46" i="4"/>
  <c r="AG46" i="4" s="1"/>
  <c r="AH46" i="4" s="1"/>
  <c r="AF40" i="4"/>
  <c r="AG40" i="4" s="1"/>
  <c r="AH40" i="4" s="1"/>
  <c r="AF51" i="4"/>
  <c r="AG51" i="4" s="1"/>
  <c r="AH51" i="4" s="1"/>
  <c r="AF31" i="4"/>
  <c r="AG31" i="4" s="1"/>
  <c r="AH31" i="4" s="1"/>
  <c r="AF42" i="4"/>
  <c r="AG42" i="4" s="1"/>
  <c r="AH42" i="4" s="1"/>
  <c r="AF47" i="4"/>
  <c r="AG47" i="4" s="1"/>
  <c r="AH47" i="4" s="1"/>
  <c r="AF41" i="4"/>
  <c r="AG41" i="4" s="1"/>
  <c r="AH41" i="4" s="1"/>
  <c r="AF52" i="4"/>
  <c r="AG52" i="4" s="1"/>
  <c r="AH52" i="4" s="1"/>
  <c r="AF36" i="4"/>
  <c r="AG36" i="4" s="1"/>
  <c r="AH36" i="4" s="1"/>
  <c r="AF43" i="4"/>
  <c r="AG43" i="4" s="1"/>
  <c r="AH43" i="4" s="1"/>
  <c r="AF27" i="4"/>
  <c r="AG27" i="4" s="1"/>
  <c r="AH27" i="4" s="1"/>
  <c r="AF38" i="4"/>
  <c r="AG38" i="4" s="1"/>
  <c r="AH38" i="4" s="1"/>
  <c r="AF50" i="4"/>
  <c r="AG50" i="4" s="1"/>
  <c r="AH50" i="4" s="1"/>
  <c r="AF37" i="4"/>
  <c r="AG37" i="4" s="1"/>
  <c r="AH37" i="4" s="1"/>
  <c r="B2" i="12"/>
  <c r="B2" i="11"/>
  <c r="B2" i="7"/>
  <c r="N73" i="10"/>
  <c r="N73" i="9" s="1"/>
  <c r="N73" i="8" s="1"/>
  <c r="G62" i="7"/>
  <c r="I28" i="12"/>
  <c r="Q61" i="11"/>
  <c r="AO8" i="6"/>
  <c r="S7" i="11"/>
  <c r="AO9" i="6"/>
  <c r="S8" i="11"/>
  <c r="AF29" i="6"/>
  <c r="AI29" i="6"/>
  <c r="AJ29" i="6" s="1"/>
  <c r="AM29" i="6" s="1"/>
  <c r="C1" i="6"/>
  <c r="B1" i="5"/>
  <c r="C3" i="6"/>
  <c r="B3" i="5"/>
  <c r="C2" i="6"/>
  <c r="B2" i="5"/>
  <c r="X9" i="4"/>
  <c r="X8" i="4"/>
  <c r="C9" i="4"/>
  <c r="C8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2" i="6" s="1"/>
  <c r="B53" i="4"/>
  <c r="B53" i="6" s="1"/>
  <c r="B54" i="4"/>
  <c r="B55" i="4"/>
  <c r="B55" i="6" s="1"/>
  <c r="B26" i="4"/>
  <c r="G12" i="1"/>
  <c r="Q5" i="1"/>
  <c r="O8" i="1"/>
  <c r="C12" i="2"/>
  <c r="F11" i="1"/>
  <c r="K24" i="10"/>
  <c r="I22" i="10"/>
  <c r="H22" i="10"/>
  <c r="G22" i="10"/>
  <c r="F22" i="10"/>
  <c r="E22" i="10"/>
  <c r="D22" i="10"/>
  <c r="C22" i="10"/>
  <c r="I22" i="9"/>
  <c r="H22" i="9"/>
  <c r="G22" i="9"/>
  <c r="F22" i="9"/>
  <c r="E22" i="9"/>
  <c r="D22" i="9"/>
  <c r="K26" i="8"/>
  <c r="K24" i="8"/>
  <c r="I22" i="8"/>
  <c r="H22" i="8"/>
  <c r="G22" i="8"/>
  <c r="F22" i="8"/>
  <c r="E22" i="8"/>
  <c r="D22" i="8"/>
  <c r="C22" i="8"/>
  <c r="B41" i="11" l="1"/>
  <c r="B54" i="6"/>
  <c r="B17" i="12"/>
  <c r="Y15" i="11"/>
  <c r="L64" i="10"/>
  <c r="M64" i="10" s="1"/>
  <c r="L60" i="10"/>
  <c r="M60" i="10" s="1"/>
  <c r="L56" i="10"/>
  <c r="M56" i="10" s="1"/>
  <c r="L63" i="10"/>
  <c r="M63" i="10" s="1"/>
  <c r="L59" i="10"/>
  <c r="M59" i="10" s="1"/>
  <c r="L55" i="10"/>
  <c r="M55" i="10" s="1"/>
  <c r="L62" i="10"/>
  <c r="M62" i="10" s="1"/>
  <c r="L58" i="10"/>
  <c r="M58" i="10" s="1"/>
  <c r="L54" i="10"/>
  <c r="M54" i="10" s="1"/>
  <c r="L65" i="10"/>
  <c r="M65" i="10" s="1"/>
  <c r="L61" i="10"/>
  <c r="M61" i="10" s="1"/>
  <c r="L57" i="10"/>
  <c r="M57" i="10" s="1"/>
  <c r="L53" i="10"/>
  <c r="M53" i="10" s="1"/>
  <c r="C46" i="7"/>
  <c r="I46" i="7" s="1"/>
  <c r="J46" i="7" s="1"/>
  <c r="E45" i="5"/>
  <c r="AK58" i="4"/>
  <c r="E43" i="5"/>
  <c r="C44" i="7"/>
  <c r="I44" i="7" s="1"/>
  <c r="J44" i="7" s="1"/>
  <c r="C51" i="7"/>
  <c r="I51" i="7" s="1"/>
  <c r="J51" i="7" s="1"/>
  <c r="AK63" i="4"/>
  <c r="E50" i="5"/>
  <c r="AK61" i="4"/>
  <c r="C49" i="7"/>
  <c r="I49" i="7" s="1"/>
  <c r="J49" i="7" s="1"/>
  <c r="E48" i="5"/>
  <c r="L65" i="8"/>
  <c r="M65" i="8" s="1"/>
  <c r="L61" i="8"/>
  <c r="M61" i="8" s="1"/>
  <c r="L57" i="8"/>
  <c r="M57" i="8" s="1"/>
  <c r="L64" i="8"/>
  <c r="M64" i="8" s="1"/>
  <c r="L60" i="8"/>
  <c r="M60" i="8" s="1"/>
  <c r="L56" i="8"/>
  <c r="M56" i="8" s="1"/>
  <c r="L63" i="8"/>
  <c r="M63" i="8" s="1"/>
  <c r="L59" i="8"/>
  <c r="M59" i="8" s="1"/>
  <c r="L55" i="8"/>
  <c r="M55" i="8" s="1"/>
  <c r="L62" i="8"/>
  <c r="M62" i="8" s="1"/>
  <c r="L58" i="8"/>
  <c r="M58" i="8" s="1"/>
  <c r="B55" i="8"/>
  <c r="B42" i="11"/>
  <c r="C48" i="7"/>
  <c r="I48" i="7" s="1"/>
  <c r="J48" i="7" s="1"/>
  <c r="E47" i="5"/>
  <c r="AK60" i="4"/>
  <c r="C52" i="7"/>
  <c r="I52" i="7" s="1"/>
  <c r="J52" i="7" s="1"/>
  <c r="E51" i="5"/>
  <c r="AK64" i="4"/>
  <c r="C50" i="7"/>
  <c r="I50" i="7" s="1"/>
  <c r="J50" i="7" s="1"/>
  <c r="E49" i="5"/>
  <c r="AK62" i="4"/>
  <c r="AK59" i="4"/>
  <c r="C47" i="7"/>
  <c r="I47" i="7" s="1"/>
  <c r="J47" i="7" s="1"/>
  <c r="E46" i="5"/>
  <c r="C45" i="7"/>
  <c r="I45" i="7" s="1"/>
  <c r="J45" i="7" s="1"/>
  <c r="E44" i="5"/>
  <c r="C53" i="7"/>
  <c r="I53" i="7" s="1"/>
  <c r="J53" i="7" s="1"/>
  <c r="AK65" i="4"/>
  <c r="E52" i="5"/>
  <c r="B2" i="8"/>
  <c r="B2" i="9" s="1"/>
  <c r="B2" i="18"/>
  <c r="B2" i="16"/>
  <c r="B2" i="19"/>
  <c r="B2" i="17"/>
  <c r="B2" i="10"/>
  <c r="B3" i="8"/>
  <c r="B3" i="9" s="1"/>
  <c r="B3" i="19"/>
  <c r="B3" i="17"/>
  <c r="B3" i="10"/>
  <c r="B3" i="18"/>
  <c r="B3" i="16"/>
  <c r="B1" i="8"/>
  <c r="B1" i="9" s="1"/>
  <c r="B1" i="19"/>
  <c r="B1" i="17"/>
  <c r="B1" i="10"/>
  <c r="B1" i="18"/>
  <c r="B1" i="16"/>
  <c r="AO35" i="4"/>
  <c r="D8" i="12"/>
  <c r="C7" i="8"/>
  <c r="C7" i="9"/>
  <c r="C7" i="10"/>
  <c r="C7" i="11"/>
  <c r="C8" i="7"/>
  <c r="D9" i="12"/>
  <c r="C8" i="8"/>
  <c r="C8" i="9"/>
  <c r="C8" i="10"/>
  <c r="C8" i="11"/>
  <c r="C9" i="7"/>
  <c r="I8" i="12"/>
  <c r="H7" i="8"/>
  <c r="H7" i="9"/>
  <c r="H7" i="10"/>
  <c r="L7" i="11"/>
  <c r="I8" i="7"/>
  <c r="I9" i="12"/>
  <c r="H8" i="8"/>
  <c r="H8" i="9"/>
  <c r="H8" i="10"/>
  <c r="L8" i="11"/>
  <c r="I9" i="7"/>
  <c r="AG26" i="4"/>
  <c r="AF66" i="4"/>
  <c r="B54" i="8"/>
  <c r="B50" i="6"/>
  <c r="B37" i="11"/>
  <c r="B50" i="8"/>
  <c r="B26" i="6"/>
  <c r="B26" i="8"/>
  <c r="B13" i="11"/>
  <c r="B53" i="8"/>
  <c r="B53" i="10" s="1"/>
  <c r="B40" i="11"/>
  <c r="B51" i="6"/>
  <c r="B51" i="8"/>
  <c r="B38" i="11"/>
  <c r="B49" i="6"/>
  <c r="B49" i="8"/>
  <c r="B36" i="11"/>
  <c r="B47" i="6"/>
  <c r="B47" i="8"/>
  <c r="B34" i="11"/>
  <c r="B45" i="6"/>
  <c r="B45" i="8"/>
  <c r="B32" i="11"/>
  <c r="B43" i="6"/>
  <c r="B43" i="8"/>
  <c r="B30" i="11"/>
  <c r="B41" i="6"/>
  <c r="B41" i="8"/>
  <c r="B28" i="11"/>
  <c r="B39" i="6"/>
  <c r="B39" i="8"/>
  <c r="B26" i="11"/>
  <c r="B37" i="6"/>
  <c r="B37" i="8"/>
  <c r="B24" i="11"/>
  <c r="B35" i="6"/>
  <c r="B35" i="8"/>
  <c r="B22" i="11"/>
  <c r="B33" i="6"/>
  <c r="B33" i="8"/>
  <c r="B20" i="11"/>
  <c r="B31" i="6"/>
  <c r="B31" i="8"/>
  <c r="B18" i="11"/>
  <c r="B29" i="6"/>
  <c r="B29" i="8"/>
  <c r="B16" i="11"/>
  <c r="B27" i="6"/>
  <c r="B27" i="8"/>
  <c r="B14" i="11"/>
  <c r="B39" i="11"/>
  <c r="B52" i="8"/>
  <c r="B48" i="6"/>
  <c r="B35" i="11"/>
  <c r="B48" i="8"/>
  <c r="B46" i="6"/>
  <c r="B33" i="11"/>
  <c r="B46" i="8"/>
  <c r="B44" i="6"/>
  <c r="B31" i="11"/>
  <c r="B44" i="8"/>
  <c r="B42" i="6"/>
  <c r="B29" i="11"/>
  <c r="B42" i="8"/>
  <c r="B40" i="6"/>
  <c r="B27" i="11"/>
  <c r="B40" i="8"/>
  <c r="B38" i="6"/>
  <c r="B25" i="11"/>
  <c r="B38" i="8"/>
  <c r="B36" i="6"/>
  <c r="B23" i="11"/>
  <c r="B36" i="8"/>
  <c r="B34" i="6"/>
  <c r="B21" i="11"/>
  <c r="B34" i="8"/>
  <c r="B32" i="6"/>
  <c r="B19" i="11"/>
  <c r="B32" i="8"/>
  <c r="B30" i="6"/>
  <c r="B17" i="11"/>
  <c r="B30" i="8"/>
  <c r="B28" i="6"/>
  <c r="B15" i="11"/>
  <c r="B28" i="8"/>
  <c r="F17" i="7"/>
  <c r="L26" i="10"/>
  <c r="M26" i="10" s="1"/>
  <c r="P26" i="10" s="1"/>
  <c r="L49" i="10"/>
  <c r="M49" i="10" s="1"/>
  <c r="P49" i="10" s="1"/>
  <c r="L45" i="10"/>
  <c r="M45" i="10" s="1"/>
  <c r="P45" i="10" s="1"/>
  <c r="L41" i="10"/>
  <c r="M41" i="10" s="1"/>
  <c r="P41" i="10" s="1"/>
  <c r="L36" i="10"/>
  <c r="M36" i="10" s="1"/>
  <c r="P36" i="10" s="1"/>
  <c r="L32" i="10"/>
  <c r="M32" i="10" s="1"/>
  <c r="P32" i="10" s="1"/>
  <c r="L28" i="10"/>
  <c r="M28" i="10" s="1"/>
  <c r="P28" i="10" s="1"/>
  <c r="L51" i="10"/>
  <c r="M51" i="10" s="1"/>
  <c r="P51" i="10" s="1"/>
  <c r="L47" i="10"/>
  <c r="M47" i="10" s="1"/>
  <c r="P47" i="10" s="1"/>
  <c r="L43" i="10"/>
  <c r="M43" i="10" s="1"/>
  <c r="P43" i="10" s="1"/>
  <c r="L39" i="10"/>
  <c r="M39" i="10" s="1"/>
  <c r="P39" i="10" s="1"/>
  <c r="L35" i="10"/>
  <c r="M35" i="10" s="1"/>
  <c r="P35" i="10" s="1"/>
  <c r="L31" i="10"/>
  <c r="M31" i="10" s="1"/>
  <c r="P31" i="10" s="1"/>
  <c r="L27" i="10"/>
  <c r="M27" i="10" s="1"/>
  <c r="P27" i="10" s="1"/>
  <c r="L50" i="10"/>
  <c r="M50" i="10" s="1"/>
  <c r="P50" i="10" s="1"/>
  <c r="L46" i="10"/>
  <c r="M46" i="10" s="1"/>
  <c r="P46" i="10" s="1"/>
  <c r="L42" i="10"/>
  <c r="M42" i="10" s="1"/>
  <c r="P42" i="10" s="1"/>
  <c r="L38" i="10"/>
  <c r="M38" i="10" s="1"/>
  <c r="P38" i="10" s="1"/>
  <c r="L34" i="10"/>
  <c r="M34" i="10" s="1"/>
  <c r="P34" i="10" s="1"/>
  <c r="L30" i="10"/>
  <c r="M30" i="10" s="1"/>
  <c r="P30" i="10" s="1"/>
  <c r="L52" i="10"/>
  <c r="M52" i="10" s="1"/>
  <c r="P52" i="10" s="1"/>
  <c r="L48" i="10"/>
  <c r="M48" i="10" s="1"/>
  <c r="P48" i="10" s="1"/>
  <c r="L44" i="10"/>
  <c r="M44" i="10" s="1"/>
  <c r="P44" i="10" s="1"/>
  <c r="L40" i="10"/>
  <c r="M40" i="10" s="1"/>
  <c r="P40" i="10" s="1"/>
  <c r="L37" i="10"/>
  <c r="M37" i="10" s="1"/>
  <c r="P37" i="10" s="1"/>
  <c r="L33" i="10"/>
  <c r="M33" i="10" s="1"/>
  <c r="P33" i="10" s="1"/>
  <c r="L29" i="10"/>
  <c r="M29" i="10" s="1"/>
  <c r="P29" i="10" s="1"/>
  <c r="L51" i="9"/>
  <c r="M51" i="9" s="1"/>
  <c r="P51" i="9" s="1"/>
  <c r="L47" i="9"/>
  <c r="M47" i="9" s="1"/>
  <c r="P47" i="9" s="1"/>
  <c r="L43" i="9"/>
  <c r="M43" i="9" s="1"/>
  <c r="P43" i="9" s="1"/>
  <c r="L39" i="9"/>
  <c r="M39" i="9" s="1"/>
  <c r="P39" i="9" s="1"/>
  <c r="L35" i="9"/>
  <c r="M35" i="9" s="1"/>
  <c r="P35" i="9" s="1"/>
  <c r="L31" i="9"/>
  <c r="M31" i="9" s="1"/>
  <c r="P31" i="9" s="1"/>
  <c r="L27" i="9"/>
  <c r="M27" i="9" s="1"/>
  <c r="P27" i="9" s="1"/>
  <c r="L50" i="9"/>
  <c r="M50" i="9" s="1"/>
  <c r="P50" i="9" s="1"/>
  <c r="L46" i="9"/>
  <c r="M46" i="9" s="1"/>
  <c r="P46" i="9" s="1"/>
  <c r="L42" i="9"/>
  <c r="M42" i="9" s="1"/>
  <c r="P42" i="9" s="1"/>
  <c r="L38" i="9"/>
  <c r="M38" i="9" s="1"/>
  <c r="P38" i="9" s="1"/>
  <c r="L34" i="9"/>
  <c r="M34" i="9" s="1"/>
  <c r="P34" i="9" s="1"/>
  <c r="L30" i="9"/>
  <c r="M30" i="9" s="1"/>
  <c r="P30" i="9" s="1"/>
  <c r="L53" i="9"/>
  <c r="M53" i="9" s="1"/>
  <c r="P53" i="9" s="1"/>
  <c r="L49" i="9"/>
  <c r="M49" i="9" s="1"/>
  <c r="P49" i="9" s="1"/>
  <c r="L45" i="9"/>
  <c r="M45" i="9" s="1"/>
  <c r="P45" i="9" s="1"/>
  <c r="L41" i="9"/>
  <c r="M41" i="9" s="1"/>
  <c r="P41" i="9" s="1"/>
  <c r="L37" i="9"/>
  <c r="M37" i="9" s="1"/>
  <c r="P37" i="9" s="1"/>
  <c r="L33" i="9"/>
  <c r="M33" i="9" s="1"/>
  <c r="P33" i="9" s="1"/>
  <c r="L29" i="9"/>
  <c r="M29" i="9" s="1"/>
  <c r="P29" i="9" s="1"/>
  <c r="L52" i="9"/>
  <c r="M52" i="9" s="1"/>
  <c r="P52" i="9" s="1"/>
  <c r="L48" i="9"/>
  <c r="M48" i="9" s="1"/>
  <c r="P48" i="9" s="1"/>
  <c r="L44" i="9"/>
  <c r="M44" i="9" s="1"/>
  <c r="P44" i="9" s="1"/>
  <c r="L40" i="9"/>
  <c r="M40" i="9" s="1"/>
  <c r="P40" i="9" s="1"/>
  <c r="L36" i="9"/>
  <c r="M36" i="9" s="1"/>
  <c r="P36" i="9" s="1"/>
  <c r="L32" i="9"/>
  <c r="M32" i="9" s="1"/>
  <c r="P32" i="9" s="1"/>
  <c r="L28" i="9"/>
  <c r="M28" i="9" s="1"/>
  <c r="P28" i="9" s="1"/>
  <c r="L28" i="8"/>
  <c r="M28" i="8" s="1"/>
  <c r="P28" i="8" s="1"/>
  <c r="L31" i="8"/>
  <c r="M31" i="8" s="1"/>
  <c r="P31" i="8" s="1"/>
  <c r="L33" i="8"/>
  <c r="M33" i="8" s="1"/>
  <c r="P33" i="8" s="1"/>
  <c r="L35" i="8"/>
  <c r="M35" i="8" s="1"/>
  <c r="P35" i="8" s="1"/>
  <c r="L37" i="8"/>
  <c r="M37" i="8" s="1"/>
  <c r="P37" i="8" s="1"/>
  <c r="L39" i="8"/>
  <c r="M39" i="8" s="1"/>
  <c r="P39" i="8" s="1"/>
  <c r="L41" i="8"/>
  <c r="M41" i="8" s="1"/>
  <c r="P41" i="8" s="1"/>
  <c r="L43" i="8"/>
  <c r="M43" i="8" s="1"/>
  <c r="P43" i="8" s="1"/>
  <c r="L45" i="8"/>
  <c r="M45" i="8" s="1"/>
  <c r="P45" i="8" s="1"/>
  <c r="L47" i="8"/>
  <c r="M47" i="8" s="1"/>
  <c r="P47" i="8" s="1"/>
  <c r="L49" i="8"/>
  <c r="M49" i="8" s="1"/>
  <c r="P49" i="8" s="1"/>
  <c r="L51" i="8"/>
  <c r="M51" i="8" s="1"/>
  <c r="P51" i="8" s="1"/>
  <c r="L53" i="8"/>
  <c r="M53" i="8" s="1"/>
  <c r="P53" i="8" s="1"/>
  <c r="L26" i="8"/>
  <c r="M26" i="8" s="1"/>
  <c r="P26" i="8" s="1"/>
  <c r="L27" i="8"/>
  <c r="M27" i="8" s="1"/>
  <c r="P27" i="8" s="1"/>
  <c r="L30" i="8"/>
  <c r="M30" i="8" s="1"/>
  <c r="P30" i="8" s="1"/>
  <c r="L32" i="8"/>
  <c r="M32" i="8" s="1"/>
  <c r="P32" i="8" s="1"/>
  <c r="L34" i="8"/>
  <c r="M34" i="8" s="1"/>
  <c r="P34" i="8" s="1"/>
  <c r="L36" i="8"/>
  <c r="M36" i="8" s="1"/>
  <c r="P36" i="8" s="1"/>
  <c r="L38" i="8"/>
  <c r="M38" i="8" s="1"/>
  <c r="P38" i="8" s="1"/>
  <c r="L40" i="8"/>
  <c r="M40" i="8" s="1"/>
  <c r="P40" i="8" s="1"/>
  <c r="L42" i="8"/>
  <c r="M42" i="8" s="1"/>
  <c r="P42" i="8" s="1"/>
  <c r="L44" i="8"/>
  <c r="M44" i="8" s="1"/>
  <c r="P44" i="8" s="1"/>
  <c r="L46" i="8"/>
  <c r="M46" i="8" s="1"/>
  <c r="P46" i="8" s="1"/>
  <c r="L48" i="8"/>
  <c r="M48" i="8" s="1"/>
  <c r="P48" i="8" s="1"/>
  <c r="L50" i="8"/>
  <c r="M50" i="8" s="1"/>
  <c r="P50" i="8" s="1"/>
  <c r="L52" i="8"/>
  <c r="M52" i="8" s="1"/>
  <c r="P52" i="8" s="1"/>
  <c r="L54" i="8"/>
  <c r="M54" i="8" s="1"/>
  <c r="P54" i="8" s="1"/>
  <c r="L29" i="8"/>
  <c r="M29" i="8" s="1"/>
  <c r="P29" i="8" s="1"/>
  <c r="C9" i="6"/>
  <c r="D9" i="5"/>
  <c r="X9" i="6"/>
  <c r="L9" i="5"/>
  <c r="X8" i="6"/>
  <c r="L8" i="5"/>
  <c r="C8" i="6"/>
  <c r="D8" i="5"/>
  <c r="O7" i="1"/>
  <c r="AO29" i="4"/>
  <c r="AK55" i="4" s="1"/>
  <c r="C11" i="2"/>
  <c r="Y14" i="11" s="1"/>
  <c r="S12" i="2"/>
  <c r="AE27" i="6"/>
  <c r="AH27" i="6" s="1"/>
  <c r="AE28" i="6"/>
  <c r="AH28" i="6" s="1"/>
  <c r="AE29" i="6"/>
  <c r="AH29" i="6" s="1"/>
  <c r="AE30" i="6"/>
  <c r="AH30" i="6" s="1"/>
  <c r="AE31" i="6"/>
  <c r="AH31" i="6" s="1"/>
  <c r="AE32" i="6"/>
  <c r="AH32" i="6" s="1"/>
  <c r="AE33" i="6"/>
  <c r="AH33" i="6" s="1"/>
  <c r="AE34" i="6"/>
  <c r="AH34" i="6" s="1"/>
  <c r="AE35" i="6"/>
  <c r="AH35" i="6" s="1"/>
  <c r="AE36" i="6"/>
  <c r="AH36" i="6" s="1"/>
  <c r="AE37" i="6"/>
  <c r="AH37" i="6" s="1"/>
  <c r="AE38" i="6"/>
  <c r="AH38" i="6" s="1"/>
  <c r="AE39" i="6"/>
  <c r="AH39" i="6" s="1"/>
  <c r="AE40" i="6"/>
  <c r="AH40" i="6" s="1"/>
  <c r="AE41" i="6"/>
  <c r="AH41" i="6" s="1"/>
  <c r="AE42" i="6"/>
  <c r="AH42" i="6" s="1"/>
  <c r="AE43" i="6"/>
  <c r="AH43" i="6" s="1"/>
  <c r="AE44" i="6"/>
  <c r="AH44" i="6" s="1"/>
  <c r="AE45" i="6"/>
  <c r="AH45" i="6" s="1"/>
  <c r="AE46" i="6"/>
  <c r="AH46" i="6" s="1"/>
  <c r="AE47" i="6"/>
  <c r="AH47" i="6" s="1"/>
  <c r="AE48" i="6"/>
  <c r="AH48" i="6" s="1"/>
  <c r="AE26" i="6"/>
  <c r="AG26" i="6"/>
  <c r="S27" i="6"/>
  <c r="S28" i="6"/>
  <c r="S30" i="6"/>
  <c r="S31" i="6"/>
  <c r="AI31" i="6" s="1"/>
  <c r="AJ31" i="6" s="1"/>
  <c r="AM31" i="6" s="1"/>
  <c r="S32" i="6"/>
  <c r="S33" i="6"/>
  <c r="AI33" i="6" s="1"/>
  <c r="AJ33" i="6" s="1"/>
  <c r="AM33" i="6" s="1"/>
  <c r="S34" i="6"/>
  <c r="AI34" i="6" s="1"/>
  <c r="AJ34" i="6" s="1"/>
  <c r="AM34" i="6" s="1"/>
  <c r="S35" i="6"/>
  <c r="AI35" i="6" s="1"/>
  <c r="AJ35" i="6" s="1"/>
  <c r="AM35" i="6" s="1"/>
  <c r="S36" i="6"/>
  <c r="AI36" i="6" s="1"/>
  <c r="AJ36" i="6" s="1"/>
  <c r="AM36" i="6" s="1"/>
  <c r="S37" i="6"/>
  <c r="AI37" i="6" s="1"/>
  <c r="AJ37" i="6" s="1"/>
  <c r="AM37" i="6" s="1"/>
  <c r="S38" i="6"/>
  <c r="S39" i="6"/>
  <c r="S40" i="6"/>
  <c r="S41" i="6"/>
  <c r="S42" i="6"/>
  <c r="S43" i="6"/>
  <c r="AI43" i="6" s="1"/>
  <c r="AJ43" i="6" s="1"/>
  <c r="AM43" i="6" s="1"/>
  <c r="S44" i="6"/>
  <c r="AI44" i="6" s="1"/>
  <c r="AJ44" i="6" s="1"/>
  <c r="AM44" i="6" s="1"/>
  <c r="S45" i="6"/>
  <c r="S46" i="6"/>
  <c r="S47" i="6"/>
  <c r="S48" i="6"/>
  <c r="S26" i="6"/>
  <c r="AG44" i="6"/>
  <c r="AG43" i="6"/>
  <c r="AG37" i="6"/>
  <c r="AG36" i="6"/>
  <c r="AG35" i="6"/>
  <c r="AG34" i="6"/>
  <c r="AG33" i="6"/>
  <c r="AG31" i="6"/>
  <c r="AG30" i="6"/>
  <c r="C22" i="7"/>
  <c r="C23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AK34" i="4" l="1"/>
  <c r="AK41" i="4"/>
  <c r="AK29" i="4"/>
  <c r="AK39" i="4"/>
  <c r="AK42" i="4"/>
  <c r="AK40" i="4"/>
  <c r="AK27" i="4"/>
  <c r="AK57" i="4"/>
  <c r="AK28" i="4"/>
  <c r="AK32" i="4"/>
  <c r="AK31" i="4"/>
  <c r="AK33" i="4"/>
  <c r="AK36" i="4"/>
  <c r="AK49" i="4"/>
  <c r="AK47" i="4"/>
  <c r="AK56" i="4"/>
  <c r="AK45" i="4"/>
  <c r="AK53" i="4"/>
  <c r="AK52" i="4"/>
  <c r="AK54" i="4"/>
  <c r="AK50" i="4"/>
  <c r="AK44" i="4"/>
  <c r="AK43" i="4"/>
  <c r="AK48" i="4"/>
  <c r="AK51" i="4"/>
  <c r="AK35" i="4"/>
  <c r="AK38" i="4"/>
  <c r="AK46" i="4"/>
  <c r="AK30" i="4"/>
  <c r="AK37" i="4"/>
  <c r="B54" i="9"/>
  <c r="B54" i="10"/>
  <c r="P58" i="8"/>
  <c r="P55" i="8"/>
  <c r="P63" i="8"/>
  <c r="P60" i="8"/>
  <c r="P57" i="8"/>
  <c r="P65" i="8"/>
  <c r="P57" i="10"/>
  <c r="P65" i="10"/>
  <c r="P58" i="10"/>
  <c r="P55" i="10"/>
  <c r="P63" i="10"/>
  <c r="P60" i="10"/>
  <c r="B55" i="10"/>
  <c r="B55" i="9"/>
  <c r="P62" i="8"/>
  <c r="P59" i="8"/>
  <c r="P56" i="8"/>
  <c r="P64" i="8"/>
  <c r="P61" i="8"/>
  <c r="P53" i="10"/>
  <c r="P61" i="10"/>
  <c r="P54" i="10"/>
  <c r="P62" i="10"/>
  <c r="P59" i="10"/>
  <c r="P56" i="10"/>
  <c r="P64" i="10"/>
  <c r="AH26" i="4"/>
  <c r="AK26" i="4" s="1"/>
  <c r="AG66" i="4"/>
  <c r="AO28" i="4"/>
  <c r="AR28" i="4" s="1"/>
  <c r="B15" i="12"/>
  <c r="AQ36" i="4"/>
  <c r="AP36" i="4"/>
  <c r="AQ38" i="4"/>
  <c r="AQ37" i="4"/>
  <c r="T28" i="8"/>
  <c r="T28" i="10"/>
  <c r="T28" i="9"/>
  <c r="AQ35" i="4"/>
  <c r="AP35" i="4"/>
  <c r="B30" i="10"/>
  <c r="B30" i="9"/>
  <c r="B34" i="10"/>
  <c r="B34" i="9"/>
  <c r="B38" i="10"/>
  <c r="B38" i="9"/>
  <c r="B42" i="10"/>
  <c r="B42" i="9"/>
  <c r="B46" i="10"/>
  <c r="B46" i="9"/>
  <c r="B52" i="10"/>
  <c r="B52" i="9"/>
  <c r="B27" i="10"/>
  <c r="B27" i="9"/>
  <c r="B31" i="10"/>
  <c r="B31" i="9"/>
  <c r="B35" i="10"/>
  <c r="B35" i="9"/>
  <c r="B39" i="10"/>
  <c r="B39" i="9"/>
  <c r="B43" i="10"/>
  <c r="B43" i="9"/>
  <c r="B47" i="10"/>
  <c r="B47" i="9"/>
  <c r="B51" i="10"/>
  <c r="B51" i="9"/>
  <c r="B26" i="10"/>
  <c r="B26" i="9"/>
  <c r="B50" i="10"/>
  <c r="B50" i="9"/>
  <c r="B28" i="10"/>
  <c r="B28" i="9"/>
  <c r="B32" i="10"/>
  <c r="B32" i="9"/>
  <c r="B36" i="10"/>
  <c r="B36" i="9"/>
  <c r="B40" i="10"/>
  <c r="B40" i="9"/>
  <c r="B44" i="10"/>
  <c r="B44" i="9"/>
  <c r="B48" i="10"/>
  <c r="B48" i="9"/>
  <c r="B29" i="10"/>
  <c r="B29" i="9"/>
  <c r="B33" i="10"/>
  <c r="B33" i="9"/>
  <c r="B37" i="10"/>
  <c r="B37" i="9"/>
  <c r="B41" i="10"/>
  <c r="B41" i="9"/>
  <c r="B45" i="10"/>
  <c r="B45" i="9"/>
  <c r="B49" i="10"/>
  <c r="B49" i="9"/>
  <c r="B53" i="9"/>
  <c r="AH26" i="6"/>
  <c r="AH66" i="6" s="1"/>
  <c r="AE66" i="6"/>
  <c r="AI26" i="6"/>
  <c r="AJ26" i="6" s="1"/>
  <c r="AM26" i="6" s="1"/>
  <c r="S66" i="6"/>
  <c r="AF47" i="6"/>
  <c r="AI47" i="6"/>
  <c r="AJ47" i="6" s="1"/>
  <c r="AF45" i="6"/>
  <c r="AI45" i="6"/>
  <c r="AJ45" i="6" s="1"/>
  <c r="AM45" i="6" s="1"/>
  <c r="F31" i="7"/>
  <c r="AF41" i="6"/>
  <c r="AI41" i="6"/>
  <c r="AJ41" i="6" s="1"/>
  <c r="AM41" i="6" s="1"/>
  <c r="AF39" i="6"/>
  <c r="AI39" i="6"/>
  <c r="AJ39" i="6" s="1"/>
  <c r="AM39" i="6" s="1"/>
  <c r="F25" i="7"/>
  <c r="F23" i="7"/>
  <c r="I23" i="7" s="1"/>
  <c r="J23" i="7" s="1"/>
  <c r="F21" i="7"/>
  <c r="I31" i="7"/>
  <c r="J31" i="7" s="1"/>
  <c r="AF48" i="6"/>
  <c r="AI48" i="6"/>
  <c r="AJ48" i="6" s="1"/>
  <c r="AF46" i="6"/>
  <c r="AI46" i="6"/>
  <c r="AJ46" i="6" s="1"/>
  <c r="AM46" i="6" s="1"/>
  <c r="F32" i="7"/>
  <c r="I32" i="7" s="1"/>
  <c r="J32" i="7" s="1"/>
  <c r="AF42" i="6"/>
  <c r="AI42" i="6"/>
  <c r="AJ42" i="6" s="1"/>
  <c r="AM42" i="6" s="1"/>
  <c r="AF40" i="6"/>
  <c r="AI40" i="6"/>
  <c r="AJ40" i="6" s="1"/>
  <c r="AF38" i="6"/>
  <c r="AI38" i="6"/>
  <c r="AJ38" i="6" s="1"/>
  <c r="AM38" i="6" s="1"/>
  <c r="F24" i="7"/>
  <c r="F22" i="7"/>
  <c r="I22" i="7" s="1"/>
  <c r="J22" i="7" s="1"/>
  <c r="AF32" i="6"/>
  <c r="AI32" i="6"/>
  <c r="AJ32" i="6" s="1"/>
  <c r="AM32" i="6" s="1"/>
  <c r="F19" i="7"/>
  <c r="AF28" i="6"/>
  <c r="AI28" i="6"/>
  <c r="AJ28" i="6" s="1"/>
  <c r="AM28" i="6" s="1"/>
  <c r="AI30" i="6"/>
  <c r="AJ30" i="6" s="1"/>
  <c r="AM30" i="6" s="1"/>
  <c r="AF27" i="6"/>
  <c r="AI27" i="6"/>
  <c r="AJ27" i="6" s="1"/>
  <c r="AF26" i="6"/>
  <c r="C43" i="7"/>
  <c r="E39" i="5"/>
  <c r="E37" i="5"/>
  <c r="E35" i="5"/>
  <c r="E33" i="5"/>
  <c r="E31" i="5"/>
  <c r="E29" i="5"/>
  <c r="E27" i="5"/>
  <c r="E25" i="5"/>
  <c r="E21" i="5"/>
  <c r="C21" i="7"/>
  <c r="E42" i="5"/>
  <c r="E40" i="5"/>
  <c r="E38" i="5"/>
  <c r="E36" i="5"/>
  <c r="E34" i="5"/>
  <c r="E32" i="5"/>
  <c r="E30" i="5"/>
  <c r="E28" i="5"/>
  <c r="E26" i="5"/>
  <c r="E22" i="5"/>
  <c r="C42" i="7"/>
  <c r="C25" i="7"/>
  <c r="AG45" i="6"/>
  <c r="AG47" i="6"/>
  <c r="I42" i="5"/>
  <c r="AG46" i="6"/>
  <c r="I22" i="5"/>
  <c r="AF35" i="6"/>
  <c r="I20" i="5"/>
  <c r="AF33" i="6"/>
  <c r="AF31" i="6"/>
  <c r="AF44" i="6"/>
  <c r="I23" i="5"/>
  <c r="AF36" i="6"/>
  <c r="I21" i="5"/>
  <c r="AF34" i="6"/>
  <c r="AF30" i="6"/>
  <c r="AG48" i="6"/>
  <c r="AG32" i="6"/>
  <c r="AG40" i="6"/>
  <c r="AG42" i="6"/>
  <c r="AG39" i="6"/>
  <c r="I26" i="5"/>
  <c r="AG41" i="6"/>
  <c r="I28" i="5"/>
  <c r="AG38" i="6"/>
  <c r="I24" i="5"/>
  <c r="AF37" i="6"/>
  <c r="AF43" i="6"/>
  <c r="AG29" i="6"/>
  <c r="AG27" i="6"/>
  <c r="AG28" i="6"/>
  <c r="AP28" i="6"/>
  <c r="AQ29" i="4"/>
  <c r="AP29" i="6"/>
  <c r="AT30" i="4"/>
  <c r="AR29" i="4"/>
  <c r="AQ30" i="4"/>
  <c r="C20" i="7"/>
  <c r="C18" i="7"/>
  <c r="C10" i="2"/>
  <c r="O6" i="1"/>
  <c r="F13" i="2"/>
  <c r="F12" i="2"/>
  <c r="F11" i="2"/>
  <c r="H13" i="2"/>
  <c r="H12" i="2"/>
  <c r="E13" i="2"/>
  <c r="AA16" i="11" s="1"/>
  <c r="E12" i="2"/>
  <c r="AA15" i="11" s="1"/>
  <c r="B13" i="12" l="1"/>
  <c r="Y13" i="11"/>
  <c r="I25" i="7"/>
  <c r="J25" i="7" s="1"/>
  <c r="I35" i="5"/>
  <c r="AM48" i="6"/>
  <c r="I37" i="5"/>
  <c r="I39" i="5"/>
  <c r="I41" i="5"/>
  <c r="F15" i="7"/>
  <c r="AM27" i="6"/>
  <c r="I27" i="5"/>
  <c r="AM40" i="6"/>
  <c r="I34" i="5"/>
  <c r="AM47" i="6"/>
  <c r="I36" i="5"/>
  <c r="I38" i="5"/>
  <c r="I40" i="5"/>
  <c r="AT29" i="4"/>
  <c r="I21" i="7"/>
  <c r="J21" i="7" s="1"/>
  <c r="AG66" i="6"/>
  <c r="AH66" i="4"/>
  <c r="J16" i="12" s="1"/>
  <c r="AO34" i="4"/>
  <c r="Q7" i="1"/>
  <c r="D17" i="12"/>
  <c r="K5" i="15"/>
  <c r="K5" i="13"/>
  <c r="Y29" i="10"/>
  <c r="W28" i="10"/>
  <c r="V29" i="10"/>
  <c r="D19" i="12"/>
  <c r="K6" i="15"/>
  <c r="K6" i="13"/>
  <c r="Y29" i="9"/>
  <c r="W28" i="9"/>
  <c r="V29" i="9"/>
  <c r="Y29" i="8"/>
  <c r="W28" i="8"/>
  <c r="V29" i="8"/>
  <c r="T27" i="10"/>
  <c r="T27" i="9"/>
  <c r="T27" i="8"/>
  <c r="AF66" i="6"/>
  <c r="F26" i="7"/>
  <c r="I26" i="7" s="1"/>
  <c r="J26" i="7" s="1"/>
  <c r="F30" i="7"/>
  <c r="I30" i="7" s="1"/>
  <c r="J30" i="7" s="1"/>
  <c r="F34" i="7"/>
  <c r="I34" i="7" s="1"/>
  <c r="J34" i="7" s="1"/>
  <c r="I25" i="5"/>
  <c r="I33" i="5"/>
  <c r="AJ66" i="6"/>
  <c r="J20" i="12" s="1"/>
  <c r="AI66" i="6"/>
  <c r="F20" i="7"/>
  <c r="I20" i="7" s="1"/>
  <c r="J20" i="7" s="1"/>
  <c r="F28" i="7"/>
  <c r="I28" i="7" s="1"/>
  <c r="J28" i="7" s="1"/>
  <c r="F36" i="7"/>
  <c r="I36" i="7" s="1"/>
  <c r="J36" i="7" s="1"/>
  <c r="F38" i="7"/>
  <c r="I38" i="7" s="1"/>
  <c r="J38" i="7" s="1"/>
  <c r="F40" i="7"/>
  <c r="I40" i="7" s="1"/>
  <c r="J40" i="7" s="1"/>
  <c r="F42" i="7"/>
  <c r="I42" i="7" s="1"/>
  <c r="J42" i="7" s="1"/>
  <c r="F27" i="7"/>
  <c r="I27" i="7" s="1"/>
  <c r="J27" i="7" s="1"/>
  <c r="F29" i="7"/>
  <c r="I29" i="7" s="1"/>
  <c r="J29" i="7" s="1"/>
  <c r="F33" i="7"/>
  <c r="I33" i="7" s="1"/>
  <c r="J33" i="7" s="1"/>
  <c r="F35" i="7"/>
  <c r="I35" i="7" s="1"/>
  <c r="J35" i="7" s="1"/>
  <c r="F37" i="7"/>
  <c r="I37" i="7" s="1"/>
  <c r="J37" i="7" s="1"/>
  <c r="F39" i="7"/>
  <c r="I39" i="7" s="1"/>
  <c r="J39" i="7" s="1"/>
  <c r="F41" i="7"/>
  <c r="I41" i="7" s="1"/>
  <c r="J41" i="7" s="1"/>
  <c r="F43" i="7"/>
  <c r="I43" i="7" s="1"/>
  <c r="J43" i="7" s="1"/>
  <c r="F18" i="7"/>
  <c r="I18" i="7" s="1"/>
  <c r="J18" i="7" s="1"/>
  <c r="F14" i="7"/>
  <c r="F16" i="7"/>
  <c r="C15" i="7"/>
  <c r="I15" i="7" s="1"/>
  <c r="C24" i="7"/>
  <c r="I24" i="7" s="1"/>
  <c r="J24" i="7" s="1"/>
  <c r="C16" i="7"/>
  <c r="C17" i="7"/>
  <c r="I17" i="7" s="1"/>
  <c r="J17" i="7" s="1"/>
  <c r="C19" i="7"/>
  <c r="I19" i="7" s="1"/>
  <c r="J19" i="7" s="1"/>
  <c r="Q8" i="1"/>
  <c r="G10" i="1" s="1"/>
  <c r="G11" i="1" s="1"/>
  <c r="E17" i="5"/>
  <c r="E19" i="5"/>
  <c r="E18" i="5"/>
  <c r="I14" i="5"/>
  <c r="I16" i="5"/>
  <c r="I30" i="5"/>
  <c r="I18" i="5"/>
  <c r="E41" i="5"/>
  <c r="E23" i="5"/>
  <c r="E15" i="5"/>
  <c r="E16" i="5"/>
  <c r="E14" i="5"/>
  <c r="I13" i="5"/>
  <c r="I29" i="5"/>
  <c r="I19" i="5"/>
  <c r="I17" i="5"/>
  <c r="I31" i="5"/>
  <c r="I32" i="5"/>
  <c r="E20" i="5"/>
  <c r="I15" i="5"/>
  <c r="E24" i="5"/>
  <c r="O5" i="1"/>
  <c r="AO27" i="4"/>
  <c r="AU30" i="6"/>
  <c r="AS29" i="6"/>
  <c r="AR30" i="6"/>
  <c r="AU29" i="6"/>
  <c r="AS28" i="6"/>
  <c r="AR29" i="6"/>
  <c r="AM16" i="4"/>
  <c r="E11" i="2"/>
  <c r="AA14" i="11" s="1"/>
  <c r="M41" i="11" s="1"/>
  <c r="H11" i="2"/>
  <c r="F10" i="2"/>
  <c r="W31" i="11" l="1"/>
  <c r="W18" i="11"/>
  <c r="M36" i="11"/>
  <c r="M21" i="11"/>
  <c r="M27" i="11"/>
  <c r="W19" i="11"/>
  <c r="W28" i="11"/>
  <c r="M32" i="11"/>
  <c r="M17" i="11"/>
  <c r="M23" i="11"/>
  <c r="W20" i="11"/>
  <c r="W33" i="11"/>
  <c r="W17" i="11"/>
  <c r="M29" i="11"/>
  <c r="M35" i="11"/>
  <c r="W34" i="11"/>
  <c r="W25" i="11"/>
  <c r="M40" i="11"/>
  <c r="M25" i="11"/>
  <c r="M31" i="11"/>
  <c r="W27" i="11"/>
  <c r="W40" i="11"/>
  <c r="W22" i="11"/>
  <c r="W15" i="11"/>
  <c r="W35" i="11"/>
  <c r="W26" i="11"/>
  <c r="W38" i="11"/>
  <c r="W21" i="11"/>
  <c r="W42" i="11"/>
  <c r="W45" i="11"/>
  <c r="W52" i="11"/>
  <c r="W46" i="11"/>
  <c r="M47" i="11"/>
  <c r="M51" i="11"/>
  <c r="M48" i="11"/>
  <c r="M42" i="11"/>
  <c r="W50" i="11"/>
  <c r="M49" i="11"/>
  <c r="W43" i="11"/>
  <c r="M52" i="11"/>
  <c r="W13" i="11"/>
  <c r="M20" i="11"/>
  <c r="M30" i="11"/>
  <c r="M37" i="11"/>
  <c r="M39" i="11"/>
  <c r="M34" i="11"/>
  <c r="M16" i="11"/>
  <c r="M22" i="11"/>
  <c r="M33" i="11"/>
  <c r="M26" i="11"/>
  <c r="W39" i="11"/>
  <c r="M28" i="11"/>
  <c r="M14" i="11"/>
  <c r="M19" i="11"/>
  <c r="M18" i="11"/>
  <c r="W29" i="11"/>
  <c r="M24" i="11"/>
  <c r="M38" i="11"/>
  <c r="M15" i="11"/>
  <c r="W16" i="11"/>
  <c r="W36" i="11"/>
  <c r="W24" i="11"/>
  <c r="W37" i="11"/>
  <c r="W30" i="11"/>
  <c r="W23" i="11"/>
  <c r="W32" i="11"/>
  <c r="W14" i="11"/>
  <c r="M13" i="11"/>
  <c r="W44" i="11"/>
  <c r="W41" i="11"/>
  <c r="W49" i="11"/>
  <c r="W48" i="11"/>
  <c r="W47" i="11"/>
  <c r="M43" i="11"/>
  <c r="M46" i="11"/>
  <c r="M45" i="11"/>
  <c r="M44" i="11"/>
  <c r="W51" i="11"/>
  <c r="M50" i="11"/>
  <c r="I53" i="5"/>
  <c r="AP34" i="4"/>
  <c r="AQ34" i="4"/>
  <c r="Q6" i="1"/>
  <c r="D15" i="12"/>
  <c r="K4" i="15"/>
  <c r="M4" i="15" s="1"/>
  <c r="K4" i="13"/>
  <c r="Y28" i="9"/>
  <c r="W27" i="9"/>
  <c r="V28" i="9"/>
  <c r="S3" i="15"/>
  <c r="T3" i="15"/>
  <c r="Q3" i="15"/>
  <c r="R3" i="15"/>
  <c r="T26" i="8"/>
  <c r="T26" i="10"/>
  <c r="T26" i="9"/>
  <c r="Y28" i="8"/>
  <c r="W27" i="8"/>
  <c r="V28" i="8"/>
  <c r="Y28" i="10"/>
  <c r="W27" i="10"/>
  <c r="V28" i="10"/>
  <c r="N3" i="13"/>
  <c r="I16" i="7"/>
  <c r="AP27" i="6"/>
  <c r="AT28" i="4"/>
  <c r="AR27" i="4"/>
  <c r="AQ28" i="4"/>
  <c r="S42" i="15" l="1"/>
  <c r="O42" i="15"/>
  <c r="S41" i="15"/>
  <c r="O41" i="15"/>
  <c r="S40" i="15"/>
  <c r="O40" i="15"/>
  <c r="S39" i="15"/>
  <c r="O39" i="15"/>
  <c r="S38" i="15"/>
  <c r="O38" i="15"/>
  <c r="S37" i="15"/>
  <c r="O37" i="15"/>
  <c r="S36" i="15"/>
  <c r="O36" i="15"/>
  <c r="R35" i="15"/>
  <c r="R42" i="15"/>
  <c r="N42" i="15"/>
  <c r="R41" i="15"/>
  <c r="N41" i="15"/>
  <c r="R40" i="15"/>
  <c r="N40" i="15"/>
  <c r="R39" i="15"/>
  <c r="N39" i="15"/>
  <c r="R38" i="15"/>
  <c r="N38" i="15"/>
  <c r="R37" i="15"/>
  <c r="N37" i="15"/>
  <c r="R36" i="15"/>
  <c r="N36" i="15"/>
  <c r="P35" i="15"/>
  <c r="T34" i="15"/>
  <c r="P34" i="15"/>
  <c r="T33" i="15"/>
  <c r="P33" i="15"/>
  <c r="T32" i="15"/>
  <c r="P32" i="15"/>
  <c r="T31" i="15"/>
  <c r="P31" i="15"/>
  <c r="T30" i="15"/>
  <c r="P30" i="15"/>
  <c r="T29" i="15"/>
  <c r="P29" i="15"/>
  <c r="T28" i="15"/>
  <c r="P28" i="15"/>
  <c r="T27" i="15"/>
  <c r="P27" i="15"/>
  <c r="T26" i="15"/>
  <c r="P26" i="15"/>
  <c r="T25" i="15"/>
  <c r="P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8" i="15"/>
  <c r="Q7" i="15"/>
  <c r="Q6" i="15"/>
  <c r="Q5" i="15"/>
  <c r="Q4" i="15"/>
  <c r="Q35" i="15"/>
  <c r="M35" i="15"/>
  <c r="Q34" i="15"/>
  <c r="M34" i="15"/>
  <c r="Q33" i="15"/>
  <c r="M33" i="15"/>
  <c r="Q32" i="15"/>
  <c r="M32" i="15"/>
  <c r="Q31" i="15"/>
  <c r="M31" i="15"/>
  <c r="Q30" i="15"/>
  <c r="M30" i="15"/>
  <c r="Q29" i="15"/>
  <c r="M29" i="15"/>
  <c r="Q28" i="15"/>
  <c r="M28" i="15"/>
  <c r="Q27" i="15"/>
  <c r="M27" i="15"/>
  <c r="Q26" i="15"/>
  <c r="M26" i="15"/>
  <c r="Q25" i="15"/>
  <c r="S24" i="15"/>
  <c r="S23" i="15"/>
  <c r="S22" i="15"/>
  <c r="S21" i="15"/>
  <c r="S20" i="15"/>
  <c r="S19" i="15"/>
  <c r="S18" i="15"/>
  <c r="S17" i="15"/>
  <c r="S16" i="15"/>
  <c r="S15" i="15"/>
  <c r="S14" i="15"/>
  <c r="S13" i="15"/>
  <c r="S12" i="15"/>
  <c r="S11" i="15"/>
  <c r="S10" i="15"/>
  <c r="S9" i="15"/>
  <c r="S8" i="15"/>
  <c r="S7" i="15"/>
  <c r="S6" i="15"/>
  <c r="S5" i="15"/>
  <c r="S4" i="15"/>
  <c r="N25" i="15"/>
  <c r="R24" i="15"/>
  <c r="N24" i="15"/>
  <c r="R23" i="15"/>
  <c r="N23" i="15"/>
  <c r="R22" i="15"/>
  <c r="N22" i="15"/>
  <c r="R21" i="15"/>
  <c r="N21" i="15"/>
  <c r="R20" i="15"/>
  <c r="N20" i="15"/>
  <c r="R19" i="15"/>
  <c r="N19" i="15"/>
  <c r="R18" i="15"/>
  <c r="N18" i="15"/>
  <c r="R17" i="15"/>
  <c r="N17" i="15"/>
  <c r="R16" i="15"/>
  <c r="N16" i="15"/>
  <c r="R15" i="15"/>
  <c r="N15" i="15"/>
  <c r="R14" i="15"/>
  <c r="N14" i="15"/>
  <c r="R13" i="15"/>
  <c r="N13" i="15"/>
  <c r="R12" i="15"/>
  <c r="N12" i="15"/>
  <c r="R11" i="15"/>
  <c r="N11" i="15"/>
  <c r="R10" i="15"/>
  <c r="N10" i="15"/>
  <c r="R9" i="15"/>
  <c r="N9" i="15"/>
  <c r="R8" i="15"/>
  <c r="N8" i="15"/>
  <c r="R7" i="15"/>
  <c r="N7" i="15"/>
  <c r="R6" i="15"/>
  <c r="N6" i="15"/>
  <c r="R5" i="15"/>
  <c r="N5" i="15"/>
  <c r="R4" i="15"/>
  <c r="N4" i="15"/>
  <c r="N4" i="13"/>
  <c r="R4" i="13"/>
  <c r="N5" i="13"/>
  <c r="R5" i="13"/>
  <c r="N6" i="13"/>
  <c r="R6" i="13"/>
  <c r="N7" i="13"/>
  <c r="R7" i="13"/>
  <c r="N8" i="13"/>
  <c r="R8" i="13"/>
  <c r="N9" i="13"/>
  <c r="R9" i="13"/>
  <c r="N10" i="13"/>
  <c r="R10" i="13"/>
  <c r="N11" i="13"/>
  <c r="R11" i="13"/>
  <c r="N12" i="13"/>
  <c r="R12" i="13"/>
  <c r="N13" i="13"/>
  <c r="R13" i="13"/>
  <c r="N14" i="13"/>
  <c r="R14" i="13"/>
  <c r="N15" i="13"/>
  <c r="R15" i="13"/>
  <c r="N16" i="13"/>
  <c r="R16" i="13"/>
  <c r="N17" i="13"/>
  <c r="R17" i="13"/>
  <c r="N18" i="13"/>
  <c r="R18" i="13"/>
  <c r="N19" i="13"/>
  <c r="R19" i="13"/>
  <c r="N20" i="13"/>
  <c r="R20" i="13"/>
  <c r="N21" i="13"/>
  <c r="R21" i="13"/>
  <c r="N22" i="13"/>
  <c r="R22" i="13"/>
  <c r="N23" i="13"/>
  <c r="R23" i="13"/>
  <c r="N24" i="13"/>
  <c r="R24" i="13"/>
  <c r="N25" i="13"/>
  <c r="R25" i="13"/>
  <c r="N26" i="13"/>
  <c r="R26" i="13"/>
  <c r="N27" i="13"/>
  <c r="R27" i="13"/>
  <c r="N28" i="13"/>
  <c r="R28" i="13"/>
  <c r="N29" i="13"/>
  <c r="R29" i="13"/>
  <c r="N30" i="13"/>
  <c r="R30" i="13"/>
  <c r="N31" i="13"/>
  <c r="R31" i="13"/>
  <c r="N32" i="13"/>
  <c r="R32" i="13"/>
  <c r="N33" i="13"/>
  <c r="R33" i="13"/>
  <c r="N34" i="13"/>
  <c r="R34" i="13"/>
  <c r="N35" i="13"/>
  <c r="R35" i="13"/>
  <c r="N36" i="13"/>
  <c r="R36" i="13"/>
  <c r="N37" i="13"/>
  <c r="R37" i="13"/>
  <c r="N38" i="13"/>
  <c r="R38" i="13"/>
  <c r="M4" i="13"/>
  <c r="Q4" i="13"/>
  <c r="M5" i="13"/>
  <c r="Q5" i="13"/>
  <c r="M6" i="13"/>
  <c r="Q6" i="13"/>
  <c r="M7" i="13"/>
  <c r="Q7" i="13"/>
  <c r="M8" i="13"/>
  <c r="Q8" i="13"/>
  <c r="M9" i="13"/>
  <c r="Q9" i="13"/>
  <c r="M10" i="13"/>
  <c r="Q10" i="13"/>
  <c r="M11" i="13"/>
  <c r="Q11" i="13"/>
  <c r="M12" i="13"/>
  <c r="Q12" i="13"/>
  <c r="M13" i="13"/>
  <c r="Q13" i="13"/>
  <c r="M14" i="13"/>
  <c r="Q14" i="13"/>
  <c r="M15" i="13"/>
  <c r="Q15" i="13"/>
  <c r="M16" i="13"/>
  <c r="Q16" i="13"/>
  <c r="M17" i="13"/>
  <c r="Q17" i="13"/>
  <c r="M18" i="13"/>
  <c r="Q18" i="13"/>
  <c r="M19" i="13"/>
  <c r="Q19" i="13"/>
  <c r="M20" i="13"/>
  <c r="Q20" i="13"/>
  <c r="M21" i="13"/>
  <c r="Q21" i="13"/>
  <c r="M22" i="13"/>
  <c r="Q22" i="13"/>
  <c r="M23" i="13"/>
  <c r="Q23" i="13"/>
  <c r="M24" i="13"/>
  <c r="Q24" i="13"/>
  <c r="M25" i="13"/>
  <c r="Q25" i="13"/>
  <c r="M26" i="13"/>
  <c r="Q26" i="13"/>
  <c r="M27" i="13"/>
  <c r="Q27" i="13"/>
  <c r="M28" i="13"/>
  <c r="Q28" i="13"/>
  <c r="M29" i="13"/>
  <c r="Q29" i="13"/>
  <c r="M30" i="13"/>
  <c r="Q30" i="13"/>
  <c r="M31" i="13"/>
  <c r="Q31" i="13"/>
  <c r="M32" i="13"/>
  <c r="Q32" i="13"/>
  <c r="M33" i="13"/>
  <c r="Q33" i="13"/>
  <c r="M34" i="13"/>
  <c r="Q34" i="13"/>
  <c r="M35" i="13"/>
  <c r="Q35" i="13"/>
  <c r="M36" i="13"/>
  <c r="Q36" i="13"/>
  <c r="M37" i="13"/>
  <c r="Q37" i="13"/>
  <c r="M38" i="13"/>
  <c r="Q38" i="13"/>
  <c r="M39" i="13"/>
  <c r="P39" i="13"/>
  <c r="T39" i="13"/>
  <c r="P40" i="13"/>
  <c r="T40" i="13"/>
  <c r="P41" i="13"/>
  <c r="T41" i="13"/>
  <c r="P42" i="13"/>
  <c r="T42" i="13"/>
  <c r="Q39" i="13"/>
  <c r="M40" i="13"/>
  <c r="Q40" i="13"/>
  <c r="M41" i="13"/>
  <c r="Q41" i="13"/>
  <c r="M42" i="13"/>
  <c r="Q42" i="13"/>
  <c r="P4" i="13"/>
  <c r="T4" i="13"/>
  <c r="P5" i="13"/>
  <c r="T5" i="13"/>
  <c r="P6" i="13"/>
  <c r="T6" i="13"/>
  <c r="P7" i="13"/>
  <c r="T7" i="13"/>
  <c r="P8" i="13"/>
  <c r="T8" i="13"/>
  <c r="P9" i="13"/>
  <c r="T9" i="13"/>
  <c r="P10" i="13"/>
  <c r="T10" i="13"/>
  <c r="P11" i="13"/>
  <c r="T11" i="13"/>
  <c r="P12" i="13"/>
  <c r="T12" i="13"/>
  <c r="P13" i="13"/>
  <c r="T13" i="13"/>
  <c r="P14" i="13"/>
  <c r="T14" i="13"/>
  <c r="P15" i="13"/>
  <c r="T15" i="13"/>
  <c r="P16" i="13"/>
  <c r="T16" i="13"/>
  <c r="P17" i="13"/>
  <c r="T17" i="13"/>
  <c r="P18" i="13"/>
  <c r="T18" i="13"/>
  <c r="P19" i="13"/>
  <c r="T19" i="13"/>
  <c r="P20" i="13"/>
  <c r="T20" i="13"/>
  <c r="P21" i="13"/>
  <c r="T21" i="13"/>
  <c r="P22" i="13"/>
  <c r="T22" i="13"/>
  <c r="P23" i="13"/>
  <c r="T23" i="13"/>
  <c r="P24" i="13"/>
  <c r="T24" i="13"/>
  <c r="P25" i="13"/>
  <c r="T25" i="13"/>
  <c r="P26" i="13"/>
  <c r="T26" i="13"/>
  <c r="P27" i="13"/>
  <c r="T27" i="13"/>
  <c r="P28" i="13"/>
  <c r="T28" i="13"/>
  <c r="P29" i="13"/>
  <c r="T29" i="13"/>
  <c r="P30" i="13"/>
  <c r="T30" i="13"/>
  <c r="P31" i="13"/>
  <c r="T31" i="13"/>
  <c r="P32" i="13"/>
  <c r="T32" i="13"/>
  <c r="P33" i="13"/>
  <c r="T33" i="13"/>
  <c r="P34" i="13"/>
  <c r="T34" i="13"/>
  <c r="P35" i="13"/>
  <c r="T35" i="13"/>
  <c r="P36" i="13"/>
  <c r="T36" i="13"/>
  <c r="P37" i="13"/>
  <c r="T37" i="13"/>
  <c r="P38" i="13"/>
  <c r="T38" i="13"/>
  <c r="O4" i="13"/>
  <c r="S4" i="13"/>
  <c r="O5" i="13"/>
  <c r="S5" i="13"/>
  <c r="O6" i="13"/>
  <c r="S6" i="13"/>
  <c r="O7" i="13"/>
  <c r="S7" i="13"/>
  <c r="O8" i="13"/>
  <c r="S8" i="13"/>
  <c r="O9" i="13"/>
  <c r="S9" i="13"/>
  <c r="O10" i="13"/>
  <c r="S10" i="13"/>
  <c r="O11" i="13"/>
  <c r="S11" i="13"/>
  <c r="O12" i="13"/>
  <c r="S12" i="13"/>
  <c r="O13" i="13"/>
  <c r="S13" i="13"/>
  <c r="O14" i="13"/>
  <c r="S14" i="13"/>
  <c r="O15" i="13"/>
  <c r="S15" i="13"/>
  <c r="O16" i="13"/>
  <c r="S16" i="13"/>
  <c r="O17" i="13"/>
  <c r="S17" i="13"/>
  <c r="O18" i="13"/>
  <c r="S18" i="13"/>
  <c r="O19" i="13"/>
  <c r="S19" i="13"/>
  <c r="O20" i="13"/>
  <c r="S20" i="13"/>
  <c r="O21" i="13"/>
  <c r="S21" i="13"/>
  <c r="O22" i="13"/>
  <c r="S22" i="13"/>
  <c r="O23" i="13"/>
  <c r="S23" i="13"/>
  <c r="O24" i="13"/>
  <c r="S24" i="13"/>
  <c r="O25" i="13"/>
  <c r="S25" i="13"/>
  <c r="O26" i="13"/>
  <c r="S26" i="13"/>
  <c r="O27" i="13"/>
  <c r="S27" i="13"/>
  <c r="O28" i="13"/>
  <c r="S28" i="13"/>
  <c r="O29" i="13"/>
  <c r="S29" i="13"/>
  <c r="O30" i="13"/>
  <c r="S30" i="13"/>
  <c r="O31" i="13"/>
  <c r="S31" i="13"/>
  <c r="O32" i="13"/>
  <c r="S32" i="13"/>
  <c r="O33" i="13"/>
  <c r="S33" i="13"/>
  <c r="O34" i="13"/>
  <c r="S34" i="13"/>
  <c r="O35" i="13"/>
  <c r="S35" i="13"/>
  <c r="O36" i="13"/>
  <c r="S36" i="13"/>
  <c r="O37" i="13"/>
  <c r="S37" i="13"/>
  <c r="O38" i="13"/>
  <c r="S38" i="13"/>
  <c r="N39" i="13"/>
  <c r="R39" i="13"/>
  <c r="N40" i="13"/>
  <c r="R40" i="13"/>
  <c r="N41" i="13"/>
  <c r="R41" i="13"/>
  <c r="N42" i="13"/>
  <c r="R42" i="13"/>
  <c r="O39" i="13"/>
  <c r="S39" i="13"/>
  <c r="O40" i="13"/>
  <c r="S40" i="13"/>
  <c r="O41" i="13"/>
  <c r="S41" i="13"/>
  <c r="O42" i="13"/>
  <c r="S42" i="13"/>
  <c r="Q42" i="15"/>
  <c r="M42" i="15"/>
  <c r="Q41" i="15"/>
  <c r="M41" i="15"/>
  <c r="Q40" i="15"/>
  <c r="M40" i="15"/>
  <c r="Q39" i="15"/>
  <c r="M39" i="15"/>
  <c r="Q38" i="15"/>
  <c r="M38" i="15"/>
  <c r="Q37" i="15"/>
  <c r="M37" i="15"/>
  <c r="Q36" i="15"/>
  <c r="M36" i="15"/>
  <c r="T42" i="15"/>
  <c r="P42" i="15"/>
  <c r="T41" i="15"/>
  <c r="P41" i="15"/>
  <c r="T40" i="15"/>
  <c r="P40" i="15"/>
  <c r="T39" i="15"/>
  <c r="P39" i="15"/>
  <c r="T38" i="15"/>
  <c r="P38" i="15"/>
  <c r="T37" i="15"/>
  <c r="P37" i="15"/>
  <c r="T36" i="15"/>
  <c r="P36" i="15"/>
  <c r="T35" i="15"/>
  <c r="N35" i="15"/>
  <c r="R34" i="15"/>
  <c r="N34" i="15"/>
  <c r="L44" i="5" s="1"/>
  <c r="R33" i="15"/>
  <c r="N33" i="15"/>
  <c r="R32" i="15"/>
  <c r="N32" i="15"/>
  <c r="R31" i="15"/>
  <c r="N31" i="15"/>
  <c r="R30" i="15"/>
  <c r="N30" i="15"/>
  <c r="L40" i="5" s="1"/>
  <c r="R29" i="15"/>
  <c r="N29" i="15"/>
  <c r="R28" i="15"/>
  <c r="N28" i="15"/>
  <c r="R27" i="15"/>
  <c r="N27" i="15"/>
  <c r="R26" i="15"/>
  <c r="N26" i="15"/>
  <c r="L36" i="5" s="1"/>
  <c r="R25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M6" i="15"/>
  <c r="M5" i="15"/>
  <c r="S35" i="15"/>
  <c r="O35" i="15"/>
  <c r="S34" i="15"/>
  <c r="O34" i="15"/>
  <c r="S33" i="15"/>
  <c r="O33" i="15"/>
  <c r="L43" i="5" s="1"/>
  <c r="S32" i="15"/>
  <c r="O32" i="15"/>
  <c r="S31" i="15"/>
  <c r="O31" i="15"/>
  <c r="S30" i="15"/>
  <c r="O30" i="15"/>
  <c r="S29" i="15"/>
  <c r="O29" i="15"/>
  <c r="S28" i="15"/>
  <c r="O28" i="15"/>
  <c r="S27" i="15"/>
  <c r="O27" i="15"/>
  <c r="S26" i="15"/>
  <c r="O26" i="15"/>
  <c r="S25" i="15"/>
  <c r="O25" i="15"/>
  <c r="L35" i="5" s="1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O8" i="15"/>
  <c r="O7" i="15"/>
  <c r="O6" i="15"/>
  <c r="O5" i="15"/>
  <c r="O4" i="15"/>
  <c r="T24" i="15"/>
  <c r="P24" i="15"/>
  <c r="T23" i="15"/>
  <c r="P23" i="15"/>
  <c r="T22" i="15"/>
  <c r="P22" i="15"/>
  <c r="T21" i="15"/>
  <c r="P21" i="15"/>
  <c r="T20" i="15"/>
  <c r="P20" i="15"/>
  <c r="T19" i="15"/>
  <c r="P19" i="15"/>
  <c r="T18" i="15"/>
  <c r="P18" i="15"/>
  <c r="T17" i="15"/>
  <c r="P17" i="15"/>
  <c r="T16" i="15"/>
  <c r="P16" i="15"/>
  <c r="T15" i="15"/>
  <c r="P15" i="15"/>
  <c r="T14" i="15"/>
  <c r="P14" i="15"/>
  <c r="T13" i="15"/>
  <c r="P13" i="15"/>
  <c r="T12" i="15"/>
  <c r="P12" i="15"/>
  <c r="T11" i="15"/>
  <c r="P11" i="15"/>
  <c r="T10" i="15"/>
  <c r="P10" i="15"/>
  <c r="T9" i="15"/>
  <c r="P9" i="15"/>
  <c r="T8" i="15"/>
  <c r="P8" i="15"/>
  <c r="T7" i="15"/>
  <c r="P7" i="15"/>
  <c r="T6" i="15"/>
  <c r="P6" i="15"/>
  <c r="T5" i="15"/>
  <c r="P5" i="15"/>
  <c r="T4" i="15"/>
  <c r="P4" i="15"/>
  <c r="AI58" i="4"/>
  <c r="AI56" i="4"/>
  <c r="AI61" i="4"/>
  <c r="AJ60" i="4"/>
  <c r="AJ62" i="4"/>
  <c r="AJ57" i="4"/>
  <c r="AI55" i="4"/>
  <c r="AJ63" i="4"/>
  <c r="AI64" i="4"/>
  <c r="AI59" i="4"/>
  <c r="AI65" i="4"/>
  <c r="AJ56" i="4"/>
  <c r="AJ55" i="4"/>
  <c r="AJ61" i="4"/>
  <c r="AI60" i="4"/>
  <c r="AI57" i="4"/>
  <c r="AJ58" i="4"/>
  <c r="AI63" i="4"/>
  <c r="AJ64" i="4"/>
  <c r="AI62" i="4"/>
  <c r="AJ59" i="4"/>
  <c r="AJ65" i="4"/>
  <c r="N3" i="15"/>
  <c r="M3" i="15"/>
  <c r="P3" i="15"/>
  <c r="O3" i="15"/>
  <c r="P3" i="13"/>
  <c r="O3" i="13"/>
  <c r="Q3" i="13"/>
  <c r="S3" i="13"/>
  <c r="R3" i="13"/>
  <c r="M3" i="13"/>
  <c r="T3" i="13"/>
  <c r="AJ51" i="4"/>
  <c r="AJ47" i="4"/>
  <c r="AJ43" i="4"/>
  <c r="AJ39" i="4"/>
  <c r="AI35" i="4"/>
  <c r="AI31" i="4"/>
  <c r="AI27" i="4"/>
  <c r="AI52" i="4"/>
  <c r="AI48" i="4"/>
  <c r="AI44" i="4"/>
  <c r="AI40" i="4"/>
  <c r="AI36" i="4"/>
  <c r="AI32" i="4"/>
  <c r="AJ53" i="4"/>
  <c r="AJ49" i="4"/>
  <c r="AJ45" i="4"/>
  <c r="AJ41" i="4"/>
  <c r="AJ35" i="4"/>
  <c r="AJ27" i="4"/>
  <c r="AJ48" i="4"/>
  <c r="AJ40" i="4"/>
  <c r="AJ34" i="4"/>
  <c r="AJ33" i="4"/>
  <c r="AJ52" i="4"/>
  <c r="AJ44" i="4"/>
  <c r="AJ36" i="4"/>
  <c r="AI28" i="4"/>
  <c r="AJ26" i="4"/>
  <c r="AI53" i="4"/>
  <c r="AI49" i="4"/>
  <c r="AI45" i="4"/>
  <c r="AI41" i="4"/>
  <c r="AI37" i="4"/>
  <c r="AI33" i="4"/>
  <c r="AI29" i="4"/>
  <c r="AI54" i="4"/>
  <c r="AJ50" i="4"/>
  <c r="AJ46" i="4"/>
  <c r="AJ42" i="4"/>
  <c r="AJ38" i="4"/>
  <c r="AI34" i="4"/>
  <c r="AJ28" i="4"/>
  <c r="AI30" i="4"/>
  <c r="AI51" i="4"/>
  <c r="AI47" i="4"/>
  <c r="AI43" i="4"/>
  <c r="AI39" i="4"/>
  <c r="AJ31" i="4"/>
  <c r="AJ54" i="4"/>
  <c r="AI46" i="4"/>
  <c r="AI38" i="4"/>
  <c r="AJ30" i="4"/>
  <c r="AJ37" i="4"/>
  <c r="AJ29" i="4"/>
  <c r="AI50" i="4"/>
  <c r="AI42" i="4"/>
  <c r="AJ32" i="4"/>
  <c r="AI26" i="4"/>
  <c r="Y27" i="9"/>
  <c r="W26" i="9"/>
  <c r="V27" i="9"/>
  <c r="O60" i="9" s="1"/>
  <c r="Y27" i="8"/>
  <c r="W26" i="8"/>
  <c r="V27" i="8"/>
  <c r="Y27" i="10"/>
  <c r="W26" i="10"/>
  <c r="V27" i="10"/>
  <c r="N57" i="10" s="1"/>
  <c r="C14" i="7"/>
  <c r="I14" i="7" s="1"/>
  <c r="E13" i="5"/>
  <c r="E53" i="5" s="1"/>
  <c r="AU28" i="6"/>
  <c r="AS27" i="6"/>
  <c r="AR28" i="6"/>
  <c r="L26" i="5" l="1"/>
  <c r="L28" i="5"/>
  <c r="H26" i="5"/>
  <c r="L17" i="5"/>
  <c r="L22" i="5"/>
  <c r="L30" i="5"/>
  <c r="L39" i="5"/>
  <c r="H31" i="5"/>
  <c r="H42" i="5"/>
  <c r="H23" i="5"/>
  <c r="H15" i="5"/>
  <c r="N59" i="9"/>
  <c r="O57" i="9"/>
  <c r="N58" i="9"/>
  <c r="L13" i="5"/>
  <c r="O59" i="9"/>
  <c r="N65" i="9"/>
  <c r="O55" i="9"/>
  <c r="N54" i="9"/>
  <c r="L48" i="5"/>
  <c r="L49" i="5"/>
  <c r="L50" i="5"/>
  <c r="L51" i="5"/>
  <c r="L52" i="5"/>
  <c r="AL62" i="6"/>
  <c r="AL52" i="6"/>
  <c r="AK63" i="6"/>
  <c r="AK59" i="6"/>
  <c r="AK57" i="6"/>
  <c r="AK55" i="6"/>
  <c r="AK53" i="6"/>
  <c r="AL60" i="6"/>
  <c r="AL65" i="6"/>
  <c r="AK64" i="6"/>
  <c r="AK61" i="6"/>
  <c r="AK58" i="6"/>
  <c r="AK56" i="6"/>
  <c r="AK54" i="6"/>
  <c r="AK60" i="6"/>
  <c r="AL64" i="6"/>
  <c r="AL61" i="6"/>
  <c r="AL58" i="6"/>
  <c r="AL56" i="6"/>
  <c r="AL54" i="6"/>
  <c r="AK62" i="6"/>
  <c r="AK52" i="6"/>
  <c r="AK65" i="6"/>
  <c r="AL63" i="6"/>
  <c r="AL59" i="6"/>
  <c r="AL57" i="6"/>
  <c r="AL55" i="6"/>
  <c r="AL53" i="6"/>
  <c r="O58" i="9"/>
  <c r="N56" i="9"/>
  <c r="N57" i="9"/>
  <c r="N55" i="9"/>
  <c r="O56" i="9"/>
  <c r="O65" i="9"/>
  <c r="H52" i="5"/>
  <c r="H51" i="5"/>
  <c r="H50" i="5"/>
  <c r="H49" i="5"/>
  <c r="H48" i="5"/>
  <c r="L21" i="5"/>
  <c r="L29" i="5"/>
  <c r="L34" i="5"/>
  <c r="L14" i="5"/>
  <c r="H43" i="5"/>
  <c r="L47" i="5"/>
  <c r="L42" i="5"/>
  <c r="O58" i="8"/>
  <c r="N60" i="8"/>
  <c r="O57" i="8"/>
  <c r="N59" i="8"/>
  <c r="O56" i="8"/>
  <c r="N55" i="8"/>
  <c r="N63" i="8"/>
  <c r="N65" i="8"/>
  <c r="N62" i="8"/>
  <c r="N64" i="8"/>
  <c r="N61" i="8"/>
  <c r="H47" i="5"/>
  <c r="H44" i="5"/>
  <c r="H46" i="5"/>
  <c r="O63" i="8"/>
  <c r="O62" i="8"/>
  <c r="O61" i="8"/>
  <c r="O60" i="8"/>
  <c r="O59" i="8"/>
  <c r="O63" i="10"/>
  <c r="O62" i="10"/>
  <c r="O65" i="10"/>
  <c r="N60" i="10"/>
  <c r="N54" i="10"/>
  <c r="N56" i="10"/>
  <c r="N55" i="10"/>
  <c r="N62" i="10"/>
  <c r="N65" i="10"/>
  <c r="N63" i="10"/>
  <c r="N61" i="10"/>
  <c r="O59" i="10"/>
  <c r="E47" i="7"/>
  <c r="G46" i="5"/>
  <c r="G51" i="5"/>
  <c r="E52" i="7"/>
  <c r="E46" i="7"/>
  <c r="G45" i="5"/>
  <c r="D48" i="7"/>
  <c r="F47" i="5"/>
  <c r="D53" i="7"/>
  <c r="F52" i="5"/>
  <c r="D52" i="7"/>
  <c r="F51" i="5"/>
  <c r="G49" i="5"/>
  <c r="E50" i="7"/>
  <c r="D49" i="7"/>
  <c r="F48" i="5"/>
  <c r="F45" i="5"/>
  <c r="D46" i="7"/>
  <c r="AL49" i="6"/>
  <c r="AK50" i="6"/>
  <c r="AL51" i="6"/>
  <c r="AL50" i="6"/>
  <c r="AK51" i="6"/>
  <c r="AK49" i="6"/>
  <c r="AJ66" i="4"/>
  <c r="H45" i="5"/>
  <c r="L20" i="5"/>
  <c r="L27" i="5"/>
  <c r="L32" i="5"/>
  <c r="L37" i="5"/>
  <c r="L41" i="5"/>
  <c r="L45" i="5"/>
  <c r="L38" i="5"/>
  <c r="L46" i="5"/>
  <c r="N57" i="8"/>
  <c r="N56" i="8"/>
  <c r="O55" i="8"/>
  <c r="O65" i="8"/>
  <c r="O64" i="8"/>
  <c r="N64" i="9"/>
  <c r="O63" i="9"/>
  <c r="N62" i="9"/>
  <c r="N61" i="9"/>
  <c r="N63" i="9"/>
  <c r="O58" i="10"/>
  <c r="O61" i="10"/>
  <c r="N64" i="10"/>
  <c r="O55" i="10"/>
  <c r="O53" i="10"/>
  <c r="N59" i="10"/>
  <c r="O54" i="9"/>
  <c r="O64" i="9"/>
  <c r="N60" i="9"/>
  <c r="O62" i="9"/>
  <c r="O61" i="9"/>
  <c r="O57" i="10"/>
  <c r="N53" i="10"/>
  <c r="O56" i="10"/>
  <c r="N58" i="10"/>
  <c r="O60" i="10"/>
  <c r="O54" i="10"/>
  <c r="O64" i="10"/>
  <c r="E53" i="7"/>
  <c r="G52" i="5"/>
  <c r="D50" i="7"/>
  <c r="F49" i="5"/>
  <c r="D51" i="7"/>
  <c r="F50" i="5"/>
  <c r="F44" i="5"/>
  <c r="D45" i="7"/>
  <c r="E49" i="7"/>
  <c r="G48" i="5"/>
  <c r="G43" i="5"/>
  <c r="E44" i="7"/>
  <c r="D47" i="7"/>
  <c r="F46" i="5"/>
  <c r="E51" i="7"/>
  <c r="G50" i="5"/>
  <c r="E45" i="7"/>
  <c r="G44" i="5"/>
  <c r="E48" i="7"/>
  <c r="G47" i="5"/>
  <c r="D44" i="7"/>
  <c r="F43" i="5"/>
  <c r="N58" i="8"/>
  <c r="H39" i="5"/>
  <c r="H34" i="5"/>
  <c r="H18" i="5"/>
  <c r="H38" i="5"/>
  <c r="H30" i="5"/>
  <c r="H22" i="5"/>
  <c r="H14" i="5"/>
  <c r="H36" i="5"/>
  <c r="H28" i="5"/>
  <c r="H20" i="5"/>
  <c r="H35" i="5"/>
  <c r="H27" i="5"/>
  <c r="H19" i="5"/>
  <c r="L19" i="5"/>
  <c r="L23" i="5"/>
  <c r="L33" i="5"/>
  <c r="H37" i="5"/>
  <c r="H29" i="5"/>
  <c r="H21" i="5"/>
  <c r="L24" i="5"/>
  <c r="L18" i="5"/>
  <c r="L25" i="5"/>
  <c r="L15" i="5"/>
  <c r="L16" i="5"/>
  <c r="L31" i="5"/>
  <c r="H40" i="5"/>
  <c r="H32" i="5"/>
  <c r="H24" i="5"/>
  <c r="H16" i="5"/>
  <c r="H41" i="5"/>
  <c r="H33" i="5"/>
  <c r="H25" i="5"/>
  <c r="H17" i="5"/>
  <c r="O48" i="8"/>
  <c r="O27" i="8"/>
  <c r="H13" i="5"/>
  <c r="N27" i="8"/>
  <c r="O28" i="8"/>
  <c r="N28" i="8"/>
  <c r="AI66" i="4"/>
  <c r="D14" i="7"/>
  <c r="AK29" i="6"/>
  <c r="AK43" i="6"/>
  <c r="AK35" i="6"/>
  <c r="AL44" i="6"/>
  <c r="AL34" i="6"/>
  <c r="AL43" i="6"/>
  <c r="AL35" i="6"/>
  <c r="AK44" i="6"/>
  <c r="AK34" i="6"/>
  <c r="AK26" i="6"/>
  <c r="AL28" i="6"/>
  <c r="H16" i="7" s="1"/>
  <c r="AL45" i="6"/>
  <c r="AL39" i="6"/>
  <c r="AK48" i="6"/>
  <c r="AL32" i="6"/>
  <c r="AL42" i="6"/>
  <c r="AL26" i="6"/>
  <c r="AK28" i="6"/>
  <c r="G16" i="7" s="1"/>
  <c r="AK45" i="6"/>
  <c r="AK39" i="6"/>
  <c r="AL48" i="6"/>
  <c r="AK32" i="6"/>
  <c r="AK42" i="6"/>
  <c r="AL29" i="6"/>
  <c r="AK37" i="6"/>
  <c r="AK33" i="6"/>
  <c r="AL36" i="6"/>
  <c r="AL31" i="6"/>
  <c r="AL37" i="6"/>
  <c r="AL33" i="6"/>
  <c r="AK36" i="6"/>
  <c r="AK31" i="6"/>
  <c r="AK27" i="6"/>
  <c r="AL30" i="6"/>
  <c r="AL47" i="6"/>
  <c r="AL41" i="6"/>
  <c r="AL40" i="6"/>
  <c r="AL46" i="6"/>
  <c r="AL38" i="6"/>
  <c r="AL27" i="6"/>
  <c r="AK30" i="6"/>
  <c r="AK47" i="6"/>
  <c r="AK41" i="6"/>
  <c r="AK40" i="6"/>
  <c r="AK46" i="6"/>
  <c r="AK38" i="6"/>
  <c r="N26" i="8"/>
  <c r="O52" i="8"/>
  <c r="O44" i="8"/>
  <c r="O36" i="8"/>
  <c r="O47" i="8"/>
  <c r="O39" i="8"/>
  <c r="O31" i="8"/>
  <c r="O54" i="8"/>
  <c r="O46" i="8"/>
  <c r="O38" i="8"/>
  <c r="O30" i="8"/>
  <c r="N53" i="8"/>
  <c r="N45" i="8"/>
  <c r="N37" i="8"/>
  <c r="N52" i="8"/>
  <c r="N44" i="8"/>
  <c r="N36" i="8"/>
  <c r="N47" i="8"/>
  <c r="N39" i="8"/>
  <c r="N31" i="8"/>
  <c r="N54" i="8"/>
  <c r="N46" i="8"/>
  <c r="N38" i="8"/>
  <c r="N30" i="8"/>
  <c r="O49" i="8"/>
  <c r="O41" i="8"/>
  <c r="O33" i="8"/>
  <c r="O51" i="8"/>
  <c r="O43" i="8"/>
  <c r="O35" i="8"/>
  <c r="O50" i="8"/>
  <c r="O42" i="8"/>
  <c r="O34" i="8"/>
  <c r="N49" i="8"/>
  <c r="N41" i="8"/>
  <c r="N33" i="8"/>
  <c r="N29" i="8"/>
  <c r="N48" i="8"/>
  <c r="N40" i="8"/>
  <c r="N32" i="8"/>
  <c r="N51" i="8"/>
  <c r="N43" i="8"/>
  <c r="N35" i="8"/>
  <c r="N50" i="8"/>
  <c r="N42" i="8"/>
  <c r="N34" i="8"/>
  <c r="O26" i="8"/>
  <c r="O53" i="8"/>
  <c r="O45" i="8"/>
  <c r="O37" i="8"/>
  <c r="O40" i="8"/>
  <c r="G19" i="5"/>
  <c r="E20" i="7"/>
  <c r="D38" i="7"/>
  <c r="F37" i="5"/>
  <c r="F25" i="5"/>
  <c r="D26" i="7"/>
  <c r="G41" i="5"/>
  <c r="E42" i="7"/>
  <c r="D27" i="7"/>
  <c r="F26" i="5"/>
  <c r="D35" i="7"/>
  <c r="F34" i="5"/>
  <c r="D18" i="7"/>
  <c r="F17" i="5"/>
  <c r="D22" i="7"/>
  <c r="F21" i="5"/>
  <c r="E30" i="7"/>
  <c r="G29" i="5"/>
  <c r="E38" i="7"/>
  <c r="G37" i="5"/>
  <c r="D17" i="7"/>
  <c r="F16" i="5"/>
  <c r="D33" i="7"/>
  <c r="F32" i="5"/>
  <c r="D41" i="7"/>
  <c r="F40" i="5"/>
  <c r="F19" i="12"/>
  <c r="F13" i="12"/>
  <c r="F15" i="12"/>
  <c r="F17" i="12"/>
  <c r="G23" i="5"/>
  <c r="E24" i="7"/>
  <c r="G39" i="5"/>
  <c r="E40" i="7"/>
  <c r="F42" i="5"/>
  <c r="D43" i="7"/>
  <c r="G27" i="5"/>
  <c r="E28" i="7"/>
  <c r="G14" i="5"/>
  <c r="E15" i="7"/>
  <c r="G28" i="5"/>
  <c r="E29" i="7"/>
  <c r="G36" i="5"/>
  <c r="E37" i="7"/>
  <c r="G42" i="5"/>
  <c r="E43" i="7"/>
  <c r="D24" i="7"/>
  <c r="F23" i="5"/>
  <c r="D32" i="7"/>
  <c r="F31" i="5"/>
  <c r="D40" i="7"/>
  <c r="F39" i="5"/>
  <c r="D19" i="7"/>
  <c r="F18" i="5"/>
  <c r="E27" i="7"/>
  <c r="G26" i="5"/>
  <c r="E35" i="7"/>
  <c r="G34" i="5"/>
  <c r="N33" i="10"/>
  <c r="O48" i="10"/>
  <c r="O30" i="10"/>
  <c r="N46" i="10"/>
  <c r="O27" i="10"/>
  <c r="N35" i="10"/>
  <c r="N51" i="10"/>
  <c r="N32" i="10"/>
  <c r="O49" i="10"/>
  <c r="N29" i="10"/>
  <c r="N44" i="10"/>
  <c r="N50" i="10"/>
  <c r="N39" i="10"/>
  <c r="N36" i="10"/>
  <c r="O26" i="10"/>
  <c r="O33" i="10"/>
  <c r="N48" i="10"/>
  <c r="O38" i="10"/>
  <c r="O46" i="10"/>
  <c r="N43" i="10"/>
  <c r="N41" i="10"/>
  <c r="N37" i="10"/>
  <c r="N52" i="10"/>
  <c r="O34" i="10"/>
  <c r="N42" i="10"/>
  <c r="N31" i="10"/>
  <c r="N47" i="10"/>
  <c r="N28" i="10"/>
  <c r="N45" i="10"/>
  <c r="N40" i="10"/>
  <c r="N30" i="10"/>
  <c r="O35" i="10"/>
  <c r="O43" i="10"/>
  <c r="N49" i="10"/>
  <c r="O37" i="10"/>
  <c r="O52" i="10"/>
  <c r="O42" i="10"/>
  <c r="O47" i="10"/>
  <c r="O28" i="10"/>
  <c r="N26" i="10"/>
  <c r="N27" i="10"/>
  <c r="O40" i="10"/>
  <c r="N38" i="10"/>
  <c r="O51" i="10"/>
  <c r="O32" i="10"/>
  <c r="O41" i="10"/>
  <c r="O29" i="10"/>
  <c r="O44" i="10"/>
  <c r="N34" i="10"/>
  <c r="O50" i="10"/>
  <c r="O31" i="10"/>
  <c r="O39" i="10"/>
  <c r="O36" i="10"/>
  <c r="O45" i="10"/>
  <c r="N36" i="9"/>
  <c r="N52" i="9"/>
  <c r="O33" i="9"/>
  <c r="N41" i="9"/>
  <c r="N42" i="9"/>
  <c r="O39" i="9"/>
  <c r="N32" i="9"/>
  <c r="N29" i="9"/>
  <c r="N53" i="9"/>
  <c r="O38" i="9"/>
  <c r="O35" i="9"/>
  <c r="O51" i="9"/>
  <c r="O28" i="9"/>
  <c r="N44" i="9"/>
  <c r="N49" i="9"/>
  <c r="O34" i="9"/>
  <c r="N50" i="9"/>
  <c r="O31" i="9"/>
  <c r="O47" i="9"/>
  <c r="O40" i="9"/>
  <c r="O48" i="9"/>
  <c r="O37" i="9"/>
  <c r="N45" i="9"/>
  <c r="O30" i="9"/>
  <c r="N46" i="9"/>
  <c r="O27" i="9"/>
  <c r="O43" i="9"/>
  <c r="O36" i="9"/>
  <c r="O44" i="9"/>
  <c r="N33" i="9"/>
  <c r="O49" i="9"/>
  <c r="N34" i="9"/>
  <c r="O50" i="9"/>
  <c r="N31" i="9"/>
  <c r="N47" i="9"/>
  <c r="O32" i="9"/>
  <c r="N48" i="9"/>
  <c r="O29" i="9"/>
  <c r="O45" i="9"/>
  <c r="N30" i="9"/>
  <c r="O46" i="9"/>
  <c r="N27" i="9"/>
  <c r="N43" i="9"/>
  <c r="N28" i="9"/>
  <c r="O52" i="9"/>
  <c r="O41" i="9"/>
  <c r="O42" i="9"/>
  <c r="N39" i="9"/>
  <c r="N40" i="9"/>
  <c r="N37" i="9"/>
  <c r="O53" i="9"/>
  <c r="N38" i="9"/>
  <c r="N35" i="9"/>
  <c r="N51" i="9"/>
  <c r="O32" i="8"/>
  <c r="D30" i="7"/>
  <c r="F29" i="5"/>
  <c r="G16" i="5"/>
  <c r="E17" i="7"/>
  <c r="G17" i="5"/>
  <c r="E18" i="7"/>
  <c r="F33" i="5"/>
  <c r="D34" i="7"/>
  <c r="G18" i="5"/>
  <c r="E19" i="7"/>
  <c r="F30" i="5"/>
  <c r="D31" i="7"/>
  <c r="F38" i="5"/>
  <c r="D39" i="7"/>
  <c r="G15" i="5"/>
  <c r="E16" i="7"/>
  <c r="E26" i="7"/>
  <c r="G25" i="5"/>
  <c r="E34" i="7"/>
  <c r="G33" i="5"/>
  <c r="F41" i="5"/>
  <c r="D42" i="7"/>
  <c r="D21" i="7"/>
  <c r="F20" i="5"/>
  <c r="F28" i="5"/>
  <c r="D29" i="7"/>
  <c r="F36" i="5"/>
  <c r="D37" i="7"/>
  <c r="D16" i="7"/>
  <c r="F15" i="5"/>
  <c r="G31" i="5"/>
  <c r="E32" i="7"/>
  <c r="G20" i="5"/>
  <c r="E21" i="7"/>
  <c r="G21" i="5"/>
  <c r="E22" i="7"/>
  <c r="G35" i="5"/>
  <c r="E36" i="7"/>
  <c r="G22" i="5"/>
  <c r="E23" i="7"/>
  <c r="G32" i="5"/>
  <c r="E33" i="7"/>
  <c r="G40" i="5"/>
  <c r="E41" i="7"/>
  <c r="D20" i="7"/>
  <c r="F19" i="5"/>
  <c r="F27" i="5"/>
  <c r="D28" i="7"/>
  <c r="F35" i="5"/>
  <c r="D36" i="7"/>
  <c r="D15" i="7"/>
  <c r="F14" i="5"/>
  <c r="F22" i="5"/>
  <c r="D23" i="7"/>
  <c r="E31" i="7"/>
  <c r="G30" i="5"/>
  <c r="E39" i="7"/>
  <c r="G38" i="5"/>
  <c r="O29" i="8"/>
  <c r="F24" i="5"/>
  <c r="D25" i="7"/>
  <c r="J15" i="7"/>
  <c r="J14" i="7"/>
  <c r="J16" i="7"/>
  <c r="G13" i="5"/>
  <c r="E14" i="7"/>
  <c r="G24" i="5"/>
  <c r="E25" i="7"/>
  <c r="F13" i="5"/>
  <c r="K26" i="9"/>
  <c r="L26" i="9" s="1"/>
  <c r="M26" i="9" s="1"/>
  <c r="P26" i="9" s="1"/>
  <c r="K15" i="5" l="1"/>
  <c r="G51" i="7"/>
  <c r="J50" i="5"/>
  <c r="J43" i="5"/>
  <c r="G44" i="7"/>
  <c r="G45" i="7"/>
  <c r="J44" i="5"/>
  <c r="K45" i="5"/>
  <c r="H46" i="7"/>
  <c r="J46" i="5"/>
  <c r="G47" i="7"/>
  <c r="H50" i="7"/>
  <c r="K49" i="5"/>
  <c r="G46" i="7"/>
  <c r="J45" i="5"/>
  <c r="H52" i="7"/>
  <c r="K51" i="5"/>
  <c r="G50" i="7"/>
  <c r="J49" i="5"/>
  <c r="H53" i="7"/>
  <c r="K52" i="5"/>
  <c r="H47" i="7"/>
  <c r="K46" i="5"/>
  <c r="G53" i="7"/>
  <c r="J52" i="5"/>
  <c r="J48" i="5"/>
  <c r="G49" i="7"/>
  <c r="K44" i="5"/>
  <c r="H45" i="7"/>
  <c r="G52" i="7"/>
  <c r="J51" i="5"/>
  <c r="G48" i="7"/>
  <c r="J47" i="5"/>
  <c r="H49" i="7"/>
  <c r="K48" i="5"/>
  <c r="H51" i="7"/>
  <c r="K50" i="5"/>
  <c r="K47" i="5"/>
  <c r="H48" i="7"/>
  <c r="H44" i="7"/>
  <c r="K43" i="5"/>
  <c r="F53" i="5"/>
  <c r="J15" i="5"/>
  <c r="J14" i="12"/>
  <c r="J15" i="12" s="1"/>
  <c r="G26" i="7"/>
  <c r="J25" i="5"/>
  <c r="G28" i="7"/>
  <c r="J27" i="5"/>
  <c r="G42" i="7"/>
  <c r="J41" i="5"/>
  <c r="G35" i="7"/>
  <c r="J34" i="5"/>
  <c r="G43" i="7"/>
  <c r="J42" i="5"/>
  <c r="H15" i="7"/>
  <c r="K14" i="5"/>
  <c r="H34" i="7"/>
  <c r="K33" i="5"/>
  <c r="H38" i="7"/>
  <c r="K37" i="5"/>
  <c r="H29" i="7"/>
  <c r="K28" i="5"/>
  <c r="H39" i="7"/>
  <c r="K38" i="5"/>
  <c r="H18" i="7"/>
  <c r="K17" i="5"/>
  <c r="G19" i="7"/>
  <c r="J18" i="5"/>
  <c r="H21" i="7"/>
  <c r="K20" i="5"/>
  <c r="H19" i="7"/>
  <c r="K18" i="5"/>
  <c r="G21" i="7"/>
  <c r="J20" i="5"/>
  <c r="H17" i="7"/>
  <c r="K16" i="5"/>
  <c r="G20" i="7"/>
  <c r="J19" i="5"/>
  <c r="G40" i="7"/>
  <c r="J39" i="5"/>
  <c r="G33" i="7"/>
  <c r="J32" i="5"/>
  <c r="G41" i="7"/>
  <c r="J40" i="5"/>
  <c r="H30" i="7"/>
  <c r="K29" i="5"/>
  <c r="G36" i="7"/>
  <c r="J35" i="5"/>
  <c r="H27" i="7"/>
  <c r="K26" i="5"/>
  <c r="H37" i="7"/>
  <c r="K36" i="5"/>
  <c r="J13" i="5"/>
  <c r="AK66" i="6"/>
  <c r="G14" i="7"/>
  <c r="G32" i="7"/>
  <c r="J31" i="5"/>
  <c r="H31" i="7"/>
  <c r="K30" i="5"/>
  <c r="H32" i="7"/>
  <c r="K31" i="5"/>
  <c r="G31" i="7"/>
  <c r="J30" i="5"/>
  <c r="G34" i="7"/>
  <c r="J33" i="5"/>
  <c r="G38" i="7"/>
  <c r="J37" i="5"/>
  <c r="G29" i="7"/>
  <c r="J28" i="5"/>
  <c r="G39" i="7"/>
  <c r="J38" i="5"/>
  <c r="G18" i="7"/>
  <c r="J17" i="5"/>
  <c r="H26" i="7"/>
  <c r="K25" i="5"/>
  <c r="H28" i="7"/>
  <c r="K27" i="5"/>
  <c r="H42" i="7"/>
  <c r="K41" i="5"/>
  <c r="H35" i="7"/>
  <c r="K34" i="5"/>
  <c r="H43" i="7"/>
  <c r="K42" i="5"/>
  <c r="G15" i="7"/>
  <c r="J14" i="5"/>
  <c r="G24" i="7"/>
  <c r="J23" i="5"/>
  <c r="H25" i="7"/>
  <c r="K24" i="5"/>
  <c r="H24" i="7"/>
  <c r="K23" i="5"/>
  <c r="G25" i="7"/>
  <c r="J24" i="5"/>
  <c r="G30" i="7"/>
  <c r="J29" i="5"/>
  <c r="H36" i="7"/>
  <c r="K35" i="5"/>
  <c r="G27" i="7"/>
  <c r="J26" i="5"/>
  <c r="G37" i="7"/>
  <c r="J36" i="5"/>
  <c r="AL66" i="6"/>
  <c r="H17" i="12"/>
  <c r="H19" i="12"/>
  <c r="H14" i="7"/>
  <c r="H13" i="12"/>
  <c r="H15" i="12"/>
  <c r="K13" i="5"/>
  <c r="H20" i="7"/>
  <c r="K19" i="5"/>
  <c r="H40" i="7"/>
  <c r="K39" i="5"/>
  <c r="H33" i="7"/>
  <c r="K32" i="5"/>
  <c r="H41" i="7"/>
  <c r="K40" i="5"/>
  <c r="G22" i="7"/>
  <c r="J21" i="5"/>
  <c r="H23" i="7"/>
  <c r="K22" i="5"/>
  <c r="H22" i="7"/>
  <c r="K21" i="5"/>
  <c r="G23" i="7"/>
  <c r="J22" i="5"/>
  <c r="G17" i="7"/>
  <c r="J16" i="5"/>
  <c r="N26" i="9"/>
  <c r="O26" i="9"/>
  <c r="J53" i="5" l="1"/>
  <c r="J18" i="12"/>
  <c r="J19" i="12" s="1"/>
</calcChain>
</file>

<file path=xl/sharedStrings.xml><?xml version="1.0" encoding="utf-8"?>
<sst xmlns="http://schemas.openxmlformats.org/spreadsheetml/2006/main" count="809" uniqueCount="325">
  <si>
    <t>APLIKASI DAFTAR NILAI SMP</t>
  </si>
  <si>
    <t>KURIKULUM 2013</t>
  </si>
  <si>
    <t>Nama</t>
  </si>
  <si>
    <t>Mata Pelajaran</t>
  </si>
  <si>
    <t>Kelas</t>
  </si>
  <si>
    <t>CAPAIAN KOMPETENSI</t>
  </si>
  <si>
    <t xml:space="preserve">Pengetahuan </t>
  </si>
  <si>
    <t>Keterampilan</t>
  </si>
  <si>
    <t>Sikap</t>
  </si>
  <si>
    <t>HOME</t>
  </si>
  <si>
    <t>:</t>
  </si>
  <si>
    <t>INPUT DATA SISWA</t>
  </si>
  <si>
    <t>Rekap Semua Aspek</t>
  </si>
  <si>
    <t>Pengetahuan</t>
  </si>
  <si>
    <t>D.Serap</t>
  </si>
  <si>
    <t>Rank</t>
  </si>
  <si>
    <t>FORMAT PENILAIAN</t>
  </si>
  <si>
    <t>PETUNJUK PENGGUNAAN</t>
  </si>
  <si>
    <t>Unjuk Kerja</t>
  </si>
  <si>
    <t>Projek</t>
  </si>
  <si>
    <t>Portofolio</t>
  </si>
  <si>
    <t>Pen.Diri Sendiri</t>
  </si>
  <si>
    <t>Pen.Antar Teman</t>
  </si>
  <si>
    <t>RENTANG NILAI &amp; KRITERIA</t>
  </si>
  <si>
    <t>JURNAL SPIRITUAL (KI 1)</t>
  </si>
  <si>
    <t>JURNAL SOSIAL (KI 2)</t>
  </si>
  <si>
    <t>OUTPUT DATA</t>
  </si>
  <si>
    <r>
      <rPr>
        <b/>
        <sz val="8"/>
        <color theme="0" tint="-0.34998626667073579"/>
        <rFont val="Calibri"/>
        <family val="2"/>
      </rPr>
      <t>©</t>
    </r>
    <r>
      <rPr>
        <b/>
        <i/>
        <sz val="8"/>
        <color theme="0" tint="-0.34998626667073579"/>
        <rFont val="Calibri"/>
        <family val="2"/>
      </rPr>
      <t>2017</t>
    </r>
  </si>
  <si>
    <t xml:space="preserve">Created By SUHENDAR, M.Pd         email : zuhe1177@gmail.com                                     </t>
  </si>
  <si>
    <t>NIP.</t>
  </si>
  <si>
    <t>Tentukan tabel nilai konversi berikut sesuai keperluan sekolah.</t>
  </si>
  <si>
    <t>RENTANG DAN KONVERSI NILAI</t>
  </si>
  <si>
    <t>Nilai</t>
  </si>
  <si>
    <t>A</t>
  </si>
  <si>
    <t>B</t>
  </si>
  <si>
    <t>C</t>
  </si>
  <si>
    <t>D</t>
  </si>
  <si>
    <t>x</t>
  </si>
  <si>
    <t>=</t>
  </si>
  <si>
    <t>SB</t>
  </si>
  <si>
    <t>K</t>
  </si>
  <si>
    <r>
      <rPr>
        <b/>
        <sz val="18"/>
        <color indexed="8"/>
        <rFont val="Arial Narrow"/>
        <family val="2"/>
      </rPr>
      <t>≤ x &lt;</t>
    </r>
  </si>
  <si>
    <t>KRITERIA</t>
  </si>
  <si>
    <t>ASPEK PENGETAHUAN</t>
  </si>
  <si>
    <t>ASPEK KETRAMPILAN</t>
  </si>
  <si>
    <t>Nilai A</t>
  </si>
  <si>
    <t>Nilai B</t>
  </si>
  <si>
    <t>Nilai C</t>
  </si>
  <si>
    <t>Nilai D</t>
  </si>
  <si>
    <t>Tuliskan kata awal deskripsi ketercapaian KD yang diinginkan</t>
  </si>
  <si>
    <t>(Nilai maksimum – Nilai KKM) : 3</t>
  </si>
  <si>
    <t>Misal KKM mapel Bahasa Indonesia 75</t>
  </si>
  <si>
    <t>(Nilai maksimum – Nilai KKM) : 3 = (100 – 75) : 3
                                                         = 8,3
Sehingga panjang interval predikat 8 atau 9.</t>
  </si>
  <si>
    <t>Contoh Interval Nilai &amp; Predikatnya KKM 75</t>
  </si>
  <si>
    <t xml:space="preserve">   75 ≤ x &lt; 83            C (Cukup)</t>
  </si>
  <si>
    <t xml:space="preserve">         &lt; 75                   D (Kurang)</t>
  </si>
  <si>
    <t>DATA SEKOLAH</t>
  </si>
  <si>
    <t>Nama Instansi</t>
  </si>
  <si>
    <t>Nama Sekolah</t>
  </si>
  <si>
    <t>Alamat</t>
  </si>
  <si>
    <t>Kecamatan</t>
  </si>
  <si>
    <t>Kab/Kota</t>
  </si>
  <si>
    <t>Provinsi</t>
  </si>
  <si>
    <t>Telp</t>
  </si>
  <si>
    <t>Tahun Pelajaran</t>
  </si>
  <si>
    <t>Semester</t>
  </si>
  <si>
    <t>Nama Kepala Sekolah</t>
  </si>
  <si>
    <t>NIP/NIY/NUPTK</t>
  </si>
  <si>
    <t>Tanggal Daftar Nilai</t>
  </si>
  <si>
    <t>Nama Wali Kelas</t>
  </si>
  <si>
    <t>DATA SISWA</t>
  </si>
  <si>
    <t>No</t>
  </si>
  <si>
    <t>NIS</t>
  </si>
  <si>
    <t>NISN</t>
  </si>
  <si>
    <t>Nama Siswa</t>
  </si>
  <si>
    <r>
      <t xml:space="preserve">Created by Suhendar, M.Pd          </t>
    </r>
    <r>
      <rPr>
        <b/>
        <i/>
        <sz val="11"/>
        <color theme="1" tint="0.499984740745262"/>
        <rFont val="Calibri"/>
        <family val="2"/>
      </rPr>
      <t>©2017</t>
    </r>
  </si>
  <si>
    <t>Mata Pelajaran :</t>
  </si>
  <si>
    <t>Kelas :</t>
  </si>
  <si>
    <t>Aspek :</t>
  </si>
  <si>
    <t>Tahun Pelajaran :</t>
  </si>
  <si>
    <t>KKM :</t>
  </si>
  <si>
    <t>Wali Kelas :</t>
  </si>
  <si>
    <t>Semester  :</t>
  </si>
  <si>
    <t>KD/Materi Pokok UH 1</t>
  </si>
  <si>
    <t>KD/Materi Pokok UH 2</t>
  </si>
  <si>
    <t>KD/Materi Pokok UH 3</t>
  </si>
  <si>
    <t>KD/Materi Pokok UH 4</t>
  </si>
  <si>
    <t>KD/Materi Pokok UH 5</t>
  </si>
  <si>
    <t>KD/Materi Pokok UH 6</t>
  </si>
  <si>
    <t>KD/Materi Pokok UH 7</t>
  </si>
  <si>
    <t>KD/Materi Pokok UH 8</t>
  </si>
  <si>
    <t xml:space="preserve">No. </t>
  </si>
  <si>
    <t>Hasil Penilaian Akhir (HPA)</t>
  </si>
  <si>
    <t>Nilai Tugas / PR</t>
  </si>
  <si>
    <t>HPA</t>
  </si>
  <si>
    <t>Nilai Raport</t>
  </si>
  <si>
    <t>Ket</t>
  </si>
  <si>
    <t>0-100</t>
  </si>
  <si>
    <t>Konversi</t>
  </si>
  <si>
    <t>Nilai Rata-rata</t>
  </si>
  <si>
    <t>1 - 4.</t>
  </si>
  <si>
    <t>Pebobotan Penilaian Harian (PH)</t>
  </si>
  <si>
    <t>Bobot</t>
  </si>
  <si>
    <t>%</t>
  </si>
  <si>
    <t>=Rerata Nilai Penugasan</t>
  </si>
  <si>
    <t>=Rerata Penilaian Harian</t>
  </si>
  <si>
    <t>Pembobotan HPA</t>
  </si>
  <si>
    <t>Jumlah</t>
  </si>
  <si>
    <t>R.Tg/PR</t>
  </si>
  <si>
    <t>Capaian Masing-masing KD</t>
  </si>
  <si>
    <t>Nilai Unjuk Kerja</t>
  </si>
  <si>
    <t>N.Optimum</t>
  </si>
  <si>
    <t>Nilai Projek/Produk</t>
  </si>
  <si>
    <t>N.Rata2</t>
  </si>
  <si>
    <t>Pf 1</t>
  </si>
  <si>
    <t>Pf 2</t>
  </si>
  <si>
    <t>Nilai Produk/Projek</t>
  </si>
  <si>
    <t>Nilai Porto Folio</t>
  </si>
  <si>
    <t>Akhir</t>
  </si>
  <si>
    <t>Raport</t>
  </si>
  <si>
    <t>1-4</t>
  </si>
  <si>
    <t>DAFTAR  REKAP NILAI ASPEK PENGETAHUAN DAN KETRAMPILAN</t>
  </si>
  <si>
    <t>Semester :</t>
  </si>
  <si>
    <t>Ketrampilan</t>
  </si>
  <si>
    <t>Huruf</t>
  </si>
  <si>
    <t>Deskripsi</t>
  </si>
  <si>
    <t>Mengetahui:</t>
  </si>
  <si>
    <t>Guru Mata Pelajaran</t>
  </si>
  <si>
    <t>JUMLAH DAN RANKING MATA PELAJARAN</t>
  </si>
  <si>
    <t>Ranking</t>
  </si>
  <si>
    <t>KKM  :</t>
  </si>
  <si>
    <t>Keterangan/Rubrik Penilaian:</t>
  </si>
  <si>
    <t>1 =</t>
  </si>
  <si>
    <t>pemahaman konsep</t>
  </si>
  <si>
    <t>tidak baik</t>
  </si>
  <si>
    <t>2 =</t>
  </si>
  <si>
    <t xml:space="preserve">kurang baik </t>
  </si>
  <si>
    <t>3 =</t>
  </si>
  <si>
    <t>baik</t>
  </si>
  <si>
    <t>4 =</t>
  </si>
  <si>
    <t>sangat baik</t>
  </si>
  <si>
    <t>5 =</t>
  </si>
  <si>
    <t>6 =</t>
  </si>
  <si>
    <t>7 =</t>
  </si>
  <si>
    <t>0-4</t>
  </si>
  <si>
    <t>Keterangan</t>
  </si>
  <si>
    <t xml:space="preserve">Kompetensi yang diuji : </t>
  </si>
  <si>
    <t>Kriteria/Aspek yang dinilai ==&gt;</t>
  </si>
  <si>
    <t>Skor Maks Kriteria ==&gt;</t>
  </si>
  <si>
    <t>INSTRUMEN PENILAIAN PROJEK / PRODUK</t>
  </si>
  <si>
    <t>Kriteria/Aspek yang dinilai :</t>
  </si>
  <si>
    <t>INSTRUMEN PENILAIAN PORTOFOLIO</t>
  </si>
  <si>
    <t>Aspek Pengetahuan</t>
  </si>
  <si>
    <t>Aspek Ketrampilan</t>
  </si>
  <si>
    <t>Ulangan Harian (UH)</t>
  </si>
  <si>
    <t>Tugas / PR</t>
  </si>
  <si>
    <t>Capaian Nilai</t>
  </si>
  <si>
    <t>Proyek/Produk</t>
  </si>
  <si>
    <t>TABEL KONVERSI</t>
  </si>
  <si>
    <t>UH1</t>
  </si>
  <si>
    <t>UH2</t>
  </si>
  <si>
    <t>UH3</t>
  </si>
  <si>
    <t>Rerata</t>
  </si>
  <si>
    <t>TG1</t>
  </si>
  <si>
    <t>TG2</t>
  </si>
  <si>
    <t>TG3</t>
  </si>
  <si>
    <t>UK1</t>
  </si>
  <si>
    <t>UK2</t>
  </si>
  <si>
    <t>Pro1</t>
  </si>
  <si>
    <t>Pro2</t>
  </si>
  <si>
    <t>≤ x &lt;</t>
  </si>
  <si>
    <t>LAPORAN TENGAH SEMESTER</t>
  </si>
  <si>
    <t>PTS</t>
  </si>
  <si>
    <t>Predikat</t>
  </si>
  <si>
    <t>TINGKAT DAYA SERAP MATA PELAJARAN</t>
  </si>
  <si>
    <t>Banyak Siswa</t>
  </si>
  <si>
    <t>Aspek Pengetahuan:</t>
  </si>
  <si>
    <t>Banyak Siswa di atas KKM =</t>
  </si>
  <si>
    <t>orang</t>
  </si>
  <si>
    <t>Daya Serap Aspek Pengetahuan =</t>
  </si>
  <si>
    <t>Nilai Rerata Aspek Pengetahuan=</t>
  </si>
  <si>
    <t xml:space="preserve">≤ x &lt; </t>
  </si>
  <si>
    <t>Aspek Keterampilan:</t>
  </si>
  <si>
    <t>Daya Serap Aspek Keterampilan =</t>
  </si>
  <si>
    <t>Nilai Rerata Aspek Keterampilan =</t>
  </si>
  <si>
    <t>1 (ganjil)</t>
  </si>
  <si>
    <t xml:space="preserve">   91 ≤ x &lt; 100         A (Sangat Baik)</t>
  </si>
  <si>
    <t xml:space="preserve">   83 ≤ x &lt; 91            B (Baik)</t>
  </si>
  <si>
    <t xml:space="preserve">PANJANG KELAS </t>
  </si>
  <si>
    <t>&lt;======</t>
  </si>
  <si>
    <t>KONVERSI</t>
  </si>
  <si>
    <t>HPH</t>
  </si>
  <si>
    <t>HPTS</t>
  </si>
  <si>
    <t>HPAS</t>
  </si>
  <si>
    <t>Nilai Pencapaian Kompetensi per Kompetensi Dasar (KD)</t>
  </si>
  <si>
    <t>Nilai Penilaian Harian</t>
  </si>
  <si>
    <t>R.PH</t>
  </si>
  <si>
    <t>PENILAIAN PENGETAHUAN</t>
  </si>
  <si>
    <t>KD…..</t>
  </si>
  <si>
    <t xml:space="preserve">=Rerata Nilai PTS </t>
  </si>
  <si>
    <t xml:space="preserve">R.HPH </t>
  </si>
  <si>
    <t xml:space="preserve">R.PH </t>
  </si>
  <si>
    <t xml:space="preserve">R.Tg </t>
  </si>
  <si>
    <t>R.PTS</t>
  </si>
  <si>
    <t>R.PAS</t>
  </si>
  <si>
    <t xml:space="preserve">=Rerata Nilai PAS </t>
  </si>
  <si>
    <t>DAFTAR   NILAI   SISWA   ASPEK   PENGETAHUAN   (KI - 3)</t>
  </si>
  <si>
    <t xml:space="preserve">Ketikkan KD atau Kata-Kata Kunci KD pada Kolom Dibawah Ini Sesuai Mapel </t>
  </si>
  <si>
    <t>HPA (pembulatan)</t>
  </si>
  <si>
    <t>HASIL</t>
  </si>
  <si>
    <r>
      <rPr>
        <b/>
        <sz val="11"/>
        <color indexed="8"/>
        <rFont val="Arial Narrow"/>
        <family val="2"/>
      </rPr>
      <t>≤ x &lt;</t>
    </r>
  </si>
  <si>
    <t>T/BT</t>
  </si>
  <si>
    <t>DAFTAR   NILAI   SISWA   ASPEK   KETERAMPILAN   (KI - 4)</t>
  </si>
  <si>
    <t>KD…</t>
  </si>
  <si>
    <t>Nilai Unjuk Kerja/Praktik</t>
  </si>
  <si>
    <t xml:space="preserve">Ketikkan KD atau Kata-Kata Kunci KD pada Kolom Dibawah Sesuai Mapel </t>
  </si>
  <si>
    <t>Guru Mata Pelajaran,</t>
  </si>
  <si>
    <t>Menguasai</t>
  </si>
  <si>
    <t>Sangat Menguasai</t>
  </si>
  <si>
    <t>Cukup Menguasai</t>
  </si>
  <si>
    <t>Perlu Latihan Agar Menguasai</t>
  </si>
  <si>
    <t>Sangat Terampil</t>
  </si>
  <si>
    <t>Terampil</t>
  </si>
  <si>
    <t>Cukup Terampil</t>
  </si>
  <si>
    <t>Perlu Latihan Agar Terampil</t>
  </si>
  <si>
    <t>.</t>
  </si>
  <si>
    <t>Laporan PTS</t>
  </si>
  <si>
    <t>UK3</t>
  </si>
  <si>
    <t>Pro3</t>
  </si>
  <si>
    <t xml:space="preserve">INSTRUMEN PENILAIAN UNJUK KERJA / PRAKTIK </t>
  </si>
  <si>
    <t>Petunjuk: Berilah tanda centang (√) pada kolom “Ya” atau “Tidak” sesuai dengan keadaan yang sebenarnya</t>
  </si>
  <si>
    <t>No.</t>
  </si>
  <si>
    <t>Pernyataan</t>
  </si>
  <si>
    <t>Ya</t>
  </si>
  <si>
    <t>Tidak</t>
  </si>
  <si>
    <t>Saya selalu berdoa sebelum melakukan aktivitas</t>
  </si>
  <si>
    <t>Saya sholat lima waktu tepat waktu</t>
  </si>
  <si>
    <t>Saya tidak mengganggu teman saya yang beragama lain berdoa sesuai agamanya</t>
  </si>
  <si>
    <t>Saya berani mengakui kesalahan saya</t>
  </si>
  <si>
    <t>Saya menyelesaikan tugas-tugas tepat waktu</t>
  </si>
  <si>
    <t>Saya berani menerima resiko atas tindakan yang saya lakukan</t>
  </si>
  <si>
    <t>Saya mengembalikan barang yang saya pinjam</t>
  </si>
  <si>
    <t>Saya meminta maaf jika saya melakukan kesalahan</t>
  </si>
  <si>
    <t>Saya melakukan praktikum sesuai dengan langkah yang ditetapkan</t>
  </si>
  <si>
    <t>Saya datang ke sekolah tepat waktu</t>
  </si>
  <si>
    <t xml:space="preserve">Keterangan: Pernyataan dapat diubah atau ditambah sesuai dengan butir-butir sikap yang dinilai </t>
  </si>
  <si>
    <t>Petunjuk: Berilah tanda centang (√) pada kolom 1 (tidak pernah), 2 (kadang-kadang), 3 (sering), atau 4 (selalu) sesuai dengan keadaan kalian yang sebenarnya</t>
  </si>
  <si>
    <t>CATATAN JURNAL GURU BK / WALI KELAS</t>
  </si>
  <si>
    <t>Mata Pelajaran:</t>
  </si>
  <si>
    <t>Ganjil</t>
  </si>
  <si>
    <t>Kelas:</t>
  </si>
  <si>
    <t>Aspek:</t>
  </si>
  <si>
    <t>Sikap Spiritual</t>
  </si>
  <si>
    <t>Waktu</t>
  </si>
  <si>
    <t>Kejadian/ Perilaku</t>
  </si>
  <si>
    <t>Butir Sikap</t>
  </si>
  <si>
    <t>Pos / Neg</t>
  </si>
  <si>
    <t>Sikap Sosial</t>
  </si>
  <si>
    <t>INSTRUMEN PENILAIAN DIRI SENDIRI</t>
  </si>
  <si>
    <t>INSTRUMEN PENILAIAN ANTAR TEMAN</t>
  </si>
  <si>
    <t>Versi :  002</t>
  </si>
  <si>
    <t>SMPN 1 IT DOMPU</t>
  </si>
  <si>
    <t>Kepala Sekolah,</t>
  </si>
  <si>
    <t>DINAS DIKPORA KABUPATEN DOMPU</t>
  </si>
  <si>
    <t>SMPN 7 IT DOMPU</t>
  </si>
  <si>
    <t>Jln. Dorobata No.02 Kel. Kandai Satu</t>
  </si>
  <si>
    <t>Dompu</t>
  </si>
  <si>
    <t>Nusa Tenggara Barat</t>
  </si>
  <si>
    <t>(0373) 2722565</t>
  </si>
  <si>
    <t>H. Hasan, S.Pd</t>
  </si>
  <si>
    <t>NIP.  196812311992021008</t>
  </si>
  <si>
    <t>ADID AKBAR</t>
  </si>
  <si>
    <t>ABDUL AZZIZ</t>
  </si>
  <si>
    <t>AFRIZAL</t>
  </si>
  <si>
    <t>APRILNINGSIH SUSILAWATI</t>
  </si>
  <si>
    <t>ANDRA SAPUTRA</t>
  </si>
  <si>
    <t>Aulia Putri Ramadani</t>
  </si>
  <si>
    <t>Azhar</t>
  </si>
  <si>
    <t>DONI</t>
  </si>
  <si>
    <t>faizah Anggriani</t>
  </si>
  <si>
    <t>Fatun</t>
  </si>
  <si>
    <t>FEBRIANTI</t>
  </si>
  <si>
    <t>HALIMA TUSA'ADIAH</t>
  </si>
  <si>
    <t>Intan</t>
  </si>
  <si>
    <t>JENG RATU ANGGRAINI</t>
  </si>
  <si>
    <t>KHAIRIL ANHAR</t>
  </si>
  <si>
    <t>M. FAJRI RAHMAN</t>
  </si>
  <si>
    <t>M. HAQY RISKIANSYAH</t>
  </si>
  <si>
    <t>MOH. ARFAN ZAMHARIR</t>
  </si>
  <si>
    <t>Muamar Rizqi</t>
  </si>
  <si>
    <t>Muhammad fahmi</t>
  </si>
  <si>
    <t>MUHAMMAD GUFRAN RISKI</t>
  </si>
  <si>
    <t>Rafiatun</t>
  </si>
  <si>
    <t>Sayidin</t>
  </si>
  <si>
    <t>ST Hawa</t>
  </si>
  <si>
    <t>DINDA PUTRI</t>
  </si>
  <si>
    <t>UMRATUL HAERUNISA</t>
  </si>
  <si>
    <t xml:space="preserve">ERIKA PUTRI </t>
  </si>
  <si>
    <t>0088574692</t>
  </si>
  <si>
    <t>0085550465</t>
  </si>
  <si>
    <t>0082201111</t>
  </si>
  <si>
    <t>0096255436</t>
  </si>
  <si>
    <t>3097243211</t>
  </si>
  <si>
    <t>0097843734</t>
  </si>
  <si>
    <t>0074437435</t>
  </si>
  <si>
    <t>0052496571</t>
  </si>
  <si>
    <t>0095706144</t>
  </si>
  <si>
    <t>0098156266</t>
  </si>
  <si>
    <t>0081017712</t>
  </si>
  <si>
    <t>0099219909</t>
  </si>
  <si>
    <t>0092952982</t>
  </si>
  <si>
    <t>0103603107</t>
  </si>
  <si>
    <t>0095046280</t>
  </si>
  <si>
    <t>0099334985</t>
  </si>
  <si>
    <t>0098155107</t>
  </si>
  <si>
    <t>0089794571</t>
  </si>
  <si>
    <t>0093892869</t>
  </si>
  <si>
    <t>0091670820</t>
  </si>
  <si>
    <t>0072959907</t>
  </si>
  <si>
    <t>0099229026</t>
  </si>
  <si>
    <t>0091097939</t>
  </si>
  <si>
    <t>0083419908</t>
  </si>
  <si>
    <t>3109756360</t>
  </si>
  <si>
    <t>0095264200</t>
  </si>
  <si>
    <t>3098801864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</si>
</sst>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8"/>
      <color theme="0" tint="-0.34998626667073579"/>
      <name val="Calibri"/>
      <family val="2"/>
      <scheme val="minor"/>
    </font>
    <font>
      <b/>
      <i/>
      <sz val="8"/>
      <color theme="0" tint="-0.34998626667073579"/>
      <name val="Calibri"/>
      <family val="2"/>
    </font>
    <font>
      <b/>
      <sz val="8"/>
      <color theme="0" tint="-0.34998626667073579"/>
      <name val="Calibri"/>
      <family val="2"/>
    </font>
    <font>
      <sz val="26"/>
      <color theme="1"/>
      <name val="Bodoni MT Black"/>
      <family val="1"/>
    </font>
    <font>
      <b/>
      <i/>
      <sz val="36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theme="9" tint="0.59999389629810485"/>
      <name val="Calibri"/>
      <family val="2"/>
      <scheme val="minor"/>
    </font>
    <font>
      <b/>
      <sz val="14"/>
      <color theme="0"/>
      <name val="Arial Black"/>
      <family val="2"/>
    </font>
    <font>
      <b/>
      <sz val="22"/>
      <color theme="0"/>
      <name val="Britannic Bold"/>
      <family val="2"/>
    </font>
    <font>
      <b/>
      <sz val="18"/>
      <color theme="1"/>
      <name val="Arial Narrow"/>
      <family val="2"/>
    </font>
    <font>
      <b/>
      <sz val="18"/>
      <color indexed="8"/>
      <name val="Arial Narrow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9" tint="0.59999389629810485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stellar"/>
      <family val="1"/>
    </font>
    <font>
      <b/>
      <sz val="28"/>
      <color theme="1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b/>
      <i/>
      <sz val="11"/>
      <color theme="1" tint="0.499984740745262"/>
      <name val="Calibri"/>
      <family val="2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2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b/>
      <sz val="14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22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b/>
      <sz val="22"/>
      <color theme="1"/>
      <name val="Arial"/>
      <family val="2"/>
    </font>
    <font>
      <sz val="13"/>
      <color theme="1"/>
      <name val="Times New Roman"/>
      <family val="1"/>
    </font>
    <font>
      <b/>
      <sz val="12"/>
      <color theme="1"/>
      <name val="Calibri"/>
      <family val="2"/>
      <charset val="1"/>
      <scheme val="minor"/>
    </font>
    <font>
      <i/>
      <sz val="10"/>
      <color theme="1"/>
      <name val="Times New Roman"/>
      <family val="1"/>
    </font>
    <font>
      <sz val="2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3" tint="0.3999755851924192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6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48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1"/>
      <color theme="3" tint="0.79998168889431442"/>
      <name val="Calibri"/>
      <family val="2"/>
      <scheme val="minor"/>
    </font>
    <font>
      <sz val="11"/>
      <color theme="5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1"/>
      <color rgb="FFFFFF00"/>
      <name val="Calibri"/>
      <family val="2"/>
      <scheme val="minor"/>
    </font>
    <font>
      <sz val="24"/>
      <color rgb="FFFF0000"/>
      <name val="Brush Script Std"/>
      <family val="3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</borders>
  <cellStyleXfs count="4">
    <xf numFmtId="0" fontId="0" fillId="0" borderId="0"/>
    <xf numFmtId="0" fontId="27" fillId="0" borderId="0"/>
    <xf numFmtId="0" fontId="28" fillId="0" borderId="0"/>
    <xf numFmtId="0" fontId="64" fillId="0" borderId="0" applyNumberFormat="0" applyFill="0" applyBorder="0" applyAlignment="0" applyProtection="0"/>
  </cellStyleXfs>
  <cellXfs count="700">
    <xf numFmtId="0" fontId="0" fillId="0" borderId="0" xfId="0"/>
    <xf numFmtId="0" fontId="0" fillId="4" borderId="0" xfId="0" applyFill="1"/>
    <xf numFmtId="0" fontId="0" fillId="5" borderId="0" xfId="0" applyFill="1"/>
    <xf numFmtId="0" fontId="2" fillId="14" borderId="11" xfId="0" applyFont="1" applyFill="1" applyBorder="1" applyAlignment="1">
      <alignment vertical="center"/>
    </xf>
    <xf numFmtId="0" fontId="2" fillId="14" borderId="10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vertical="center"/>
    </xf>
    <xf numFmtId="0" fontId="2" fillId="14" borderId="1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8" xfId="0" applyFont="1" applyFill="1" applyBorder="1" applyAlignment="1">
      <alignment vertical="center"/>
    </xf>
    <xf numFmtId="0" fontId="2" fillId="15" borderId="7" xfId="0" applyFont="1" applyFill="1" applyBorder="1" applyAlignment="1">
      <alignment horizontal="center" vertical="center"/>
    </xf>
    <xf numFmtId="0" fontId="0" fillId="17" borderId="0" xfId="0" applyFill="1"/>
    <xf numFmtId="0" fontId="0" fillId="17" borderId="9" xfId="0" applyFill="1" applyBorder="1"/>
    <xf numFmtId="0" fontId="0" fillId="14" borderId="1" xfId="0" applyFill="1" applyBorder="1" applyAlignment="1">
      <alignment horizontal="center" vertical="center"/>
    </xf>
    <xf numFmtId="0" fontId="0" fillId="14" borderId="1" xfId="0" applyFill="1" applyBorder="1"/>
    <xf numFmtId="0" fontId="0" fillId="16" borderId="0" xfId="0" applyFill="1"/>
    <xf numFmtId="0" fontId="0" fillId="26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2" fontId="0" fillId="11" borderId="1" xfId="0" applyNumberFormat="1" applyFill="1" applyBorder="1" applyAlignment="1">
      <alignment horizontal="center" vertical="center"/>
    </xf>
    <xf numFmtId="0" fontId="2" fillId="25" borderId="1" xfId="1" quotePrefix="1" applyFont="1" applyFill="1" applyBorder="1" applyAlignment="1" applyProtection="1">
      <alignment horizontal="center"/>
    </xf>
    <xf numFmtId="0" fontId="2" fillId="25" borderId="1" xfId="1" applyFont="1" applyFill="1" applyBorder="1" applyAlignment="1" applyProtection="1">
      <alignment horizontal="center"/>
    </xf>
    <xf numFmtId="0" fontId="0" fillId="11" borderId="0" xfId="0" applyFill="1"/>
    <xf numFmtId="0" fontId="0" fillId="14" borderId="0" xfId="0" applyFill="1"/>
    <xf numFmtId="0" fontId="0" fillId="14" borderId="0" xfId="0" applyFill="1" applyAlignment="1">
      <alignment horizontal="right"/>
    </xf>
    <xf numFmtId="0" fontId="2" fillId="14" borderId="0" xfId="0" applyFont="1" applyFill="1"/>
    <xf numFmtId="0" fontId="0" fillId="14" borderId="1" xfId="0" applyFill="1" applyBorder="1" applyAlignment="1">
      <alignment horizontal="center" vertical="center"/>
    </xf>
    <xf numFmtId="16" fontId="0" fillId="14" borderId="1" xfId="0" applyNumberFormat="1" applyFill="1" applyBorder="1" applyAlignment="1">
      <alignment horizontal="center" vertical="center"/>
    </xf>
    <xf numFmtId="1" fontId="0" fillId="14" borderId="1" xfId="0" applyNumberFormat="1" applyFill="1" applyBorder="1" applyAlignment="1">
      <alignment horizontal="center" vertical="center"/>
    </xf>
    <xf numFmtId="0" fontId="0" fillId="14" borderId="1" xfId="0" applyFill="1" applyBorder="1" applyAlignment="1">
      <alignment horizontal="center"/>
    </xf>
    <xf numFmtId="2" fontId="0" fillId="14" borderId="1" xfId="0" applyNumberFormat="1" applyFill="1" applyBorder="1" applyAlignment="1">
      <alignment horizontal="center" vertical="center"/>
    </xf>
    <xf numFmtId="0" fontId="0" fillId="14" borderId="0" xfId="0" applyFill="1" applyAlignment="1">
      <alignment vertical="center"/>
    </xf>
    <xf numFmtId="0" fontId="2" fillId="14" borderId="0" xfId="0" applyFont="1" applyFill="1" applyAlignment="1">
      <alignment horizontal="left" vertical="center"/>
    </xf>
    <xf numFmtId="0" fontId="2" fillId="14" borderId="0" xfId="0" applyFont="1" applyFill="1" applyAlignment="1">
      <alignment vertical="center"/>
    </xf>
    <xf numFmtId="0" fontId="2" fillId="14" borderId="1" xfId="0" applyFont="1" applyFill="1" applyBorder="1" applyAlignment="1">
      <alignment horizontal="center" vertical="center"/>
    </xf>
    <xf numFmtId="0" fontId="0" fillId="14" borderId="1" xfId="0" applyFill="1" applyBorder="1" applyAlignment="1">
      <alignment vertical="center"/>
    </xf>
    <xf numFmtId="0" fontId="29" fillId="14" borderId="0" xfId="1" applyFont="1" applyFill="1" applyAlignment="1" applyProtection="1">
      <alignment horizontal="right" vertical="center"/>
    </xf>
    <xf numFmtId="0" fontId="30" fillId="14" borderId="15" xfId="1" applyFont="1" applyFill="1" applyBorder="1" applyAlignment="1" applyProtection="1">
      <alignment horizontal="center" vertical="center"/>
    </xf>
    <xf numFmtId="0" fontId="34" fillId="14" borderId="15" xfId="1" quotePrefix="1" applyFont="1" applyFill="1" applyBorder="1" applyAlignment="1" applyProtection="1">
      <alignment horizontal="left" vertical="center"/>
    </xf>
    <xf numFmtId="0" fontId="34" fillId="14" borderId="15" xfId="1" applyFont="1" applyFill="1" applyBorder="1" applyAlignment="1" applyProtection="1">
      <alignment horizontal="center" vertical="center"/>
    </xf>
    <xf numFmtId="0" fontId="34" fillId="14" borderId="15" xfId="1" applyFont="1" applyFill="1" applyBorder="1" applyAlignment="1" applyProtection="1">
      <alignment vertical="center"/>
    </xf>
    <xf numFmtId="1" fontId="0" fillId="33" borderId="1" xfId="0" applyNumberFormat="1" applyFill="1" applyBorder="1" applyAlignment="1">
      <alignment horizontal="center" vertical="center"/>
    </xf>
    <xf numFmtId="0" fontId="0" fillId="23" borderId="1" xfId="0" applyFill="1" applyBorder="1" applyAlignment="1">
      <alignment horizontal="center" vertical="center"/>
    </xf>
    <xf numFmtId="1" fontId="0" fillId="11" borderId="1" xfId="0" applyNumberFormat="1" applyFill="1" applyBorder="1" applyAlignment="1">
      <alignment horizontal="center" vertical="center"/>
    </xf>
    <xf numFmtId="2" fontId="0" fillId="33" borderId="1" xfId="0" applyNumberFormat="1" applyFill="1" applyBorder="1" applyAlignment="1">
      <alignment horizontal="center" vertical="center"/>
    </xf>
    <xf numFmtId="0" fontId="0" fillId="36" borderId="0" xfId="0" applyFill="1"/>
    <xf numFmtId="0" fontId="0" fillId="37" borderId="0" xfId="0" applyFill="1"/>
    <xf numFmtId="1" fontId="0" fillId="23" borderId="1" xfId="0" applyNumberFormat="1" applyFill="1" applyBorder="1" applyAlignment="1">
      <alignment horizontal="center" vertical="center"/>
    </xf>
    <xf numFmtId="0" fontId="2" fillId="14" borderId="0" xfId="0" applyFont="1" applyFill="1" applyAlignment="1">
      <alignment horizontal="left"/>
    </xf>
    <xf numFmtId="0" fontId="0" fillId="26" borderId="0" xfId="0" applyFill="1"/>
    <xf numFmtId="0" fontId="0" fillId="26" borderId="0" xfId="0" applyFill="1" applyAlignment="1">
      <alignment horizontal="right"/>
    </xf>
    <xf numFmtId="0" fontId="2" fillId="23" borderId="1" xfId="0" applyFont="1" applyFill="1" applyBorder="1" applyAlignment="1">
      <alignment horizontal="right" vertical="center"/>
    </xf>
    <xf numFmtId="0" fontId="2" fillId="10" borderId="4" xfId="0" applyFont="1" applyFill="1" applyBorder="1" applyAlignment="1">
      <alignment vertical="center"/>
    </xf>
    <xf numFmtId="0" fontId="2" fillId="10" borderId="15" xfId="0" applyFont="1" applyFill="1" applyBorder="1" applyAlignment="1">
      <alignment vertical="center"/>
    </xf>
    <xf numFmtId="0" fontId="2" fillId="10" borderId="2" xfId="0" applyFont="1" applyFill="1" applyBorder="1" applyAlignment="1">
      <alignment vertical="center"/>
    </xf>
    <xf numFmtId="0" fontId="0" fillId="24" borderId="0" xfId="0" applyFill="1"/>
    <xf numFmtId="0" fontId="0" fillId="38" borderId="0" xfId="0" applyFill="1"/>
    <xf numFmtId="0" fontId="0" fillId="12" borderId="0" xfId="0" applyFill="1" applyAlignment="1">
      <alignment vertical="center"/>
    </xf>
    <xf numFmtId="0" fontId="0" fillId="14" borderId="0" xfId="0" applyFill="1" applyAlignment="1">
      <alignment horizontal="right" vertical="center"/>
    </xf>
    <xf numFmtId="0" fontId="0" fillId="39" borderId="1" xfId="0" applyFill="1" applyBorder="1" applyAlignment="1">
      <alignment horizontal="center" vertical="center"/>
    </xf>
    <xf numFmtId="0" fontId="0" fillId="28" borderId="1" xfId="0" applyFill="1" applyBorder="1" applyAlignment="1">
      <alignment horizontal="center" vertical="center"/>
    </xf>
    <xf numFmtId="1" fontId="0" fillId="28" borderId="1" xfId="0" applyNumberFormat="1" applyFill="1" applyBorder="1" applyAlignment="1">
      <alignment horizontal="center" vertical="center"/>
    </xf>
    <xf numFmtId="1" fontId="0" fillId="39" borderId="1" xfId="0" applyNumberForma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26" borderId="0" xfId="0" applyFill="1" applyAlignment="1">
      <alignment vertical="center"/>
    </xf>
    <xf numFmtId="0" fontId="0" fillId="14" borderId="14" xfId="0" applyFill="1" applyBorder="1" applyAlignment="1">
      <alignment horizontal="right" vertical="center"/>
    </xf>
    <xf numFmtId="0" fontId="0" fillId="14" borderId="5" xfId="0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/>
    </xf>
    <xf numFmtId="0" fontId="0" fillId="14" borderId="27" xfId="0" applyFill="1" applyBorder="1" applyAlignment="1">
      <alignment horizontal="right" vertical="center"/>
    </xf>
    <xf numFmtId="0" fontId="0" fillId="14" borderId="30" xfId="0" applyFill="1" applyBorder="1" applyAlignment="1">
      <alignment horizontal="center" vertical="center"/>
    </xf>
    <xf numFmtId="0" fontId="0" fillId="14" borderId="12" xfId="0" applyFill="1" applyBorder="1" applyAlignment="1">
      <alignment horizontal="right" vertical="center"/>
    </xf>
    <xf numFmtId="0" fontId="0" fillId="14" borderId="11" xfId="0" applyFill="1" applyBorder="1" applyAlignment="1">
      <alignment horizontal="center" vertical="center"/>
    </xf>
    <xf numFmtId="0" fontId="12" fillId="28" borderId="1" xfId="0" applyFont="1" applyFill="1" applyBorder="1" applyAlignment="1" applyProtection="1">
      <alignment horizontal="center" vertical="center"/>
    </xf>
    <xf numFmtId="0" fontId="12" fillId="35" borderId="1" xfId="0" applyFont="1" applyFill="1" applyBorder="1" applyAlignment="1" applyProtection="1">
      <alignment horizontal="center" vertical="center"/>
    </xf>
    <xf numFmtId="2" fontId="12" fillId="35" borderId="1" xfId="0" applyNumberFormat="1" applyFont="1" applyFill="1" applyBorder="1" applyAlignment="1" applyProtection="1">
      <alignment horizontal="center" vertical="center"/>
    </xf>
    <xf numFmtId="2" fontId="12" fillId="23" borderId="1" xfId="0" applyNumberFormat="1" applyFont="1" applyFill="1" applyBorder="1" applyAlignment="1" applyProtection="1">
      <alignment horizontal="center" vertical="center"/>
    </xf>
    <xf numFmtId="2" fontId="12" fillId="23" borderId="1" xfId="0" quotePrefix="1" applyNumberFormat="1" applyFont="1" applyFill="1" applyBorder="1" applyAlignment="1" applyProtection="1">
      <alignment horizontal="center" vertical="center"/>
    </xf>
    <xf numFmtId="0" fontId="12" fillId="23" borderId="1" xfId="0" applyFont="1" applyFill="1" applyBorder="1" applyAlignment="1" applyProtection="1">
      <alignment horizontal="center" vertical="center"/>
    </xf>
    <xf numFmtId="0" fontId="0" fillId="17" borderId="0" xfId="0" applyFill="1" applyProtection="1"/>
    <xf numFmtId="0" fontId="18" fillId="9" borderId="1" xfId="0" applyFont="1" applyFill="1" applyBorder="1" applyAlignment="1" applyProtection="1">
      <alignment horizontal="center" vertical="center"/>
    </xf>
    <xf numFmtId="2" fontId="12" fillId="28" borderId="1" xfId="0" applyNumberFormat="1" applyFont="1" applyFill="1" applyBorder="1" applyAlignment="1" applyProtection="1">
      <alignment horizontal="center" vertical="center"/>
    </xf>
    <xf numFmtId="0" fontId="15" fillId="11" borderId="0" xfId="0" applyFont="1" applyFill="1" applyAlignment="1" applyProtection="1">
      <alignment vertical="center"/>
    </xf>
    <xf numFmtId="0" fontId="42" fillId="11" borderId="0" xfId="0" applyFont="1" applyFill="1" applyAlignment="1" applyProtection="1">
      <alignment horizontal="center" vertical="center"/>
    </xf>
    <xf numFmtId="0" fontId="0" fillId="17" borderId="0" xfId="0" applyFill="1" applyBorder="1" applyProtection="1"/>
    <xf numFmtId="0" fontId="0" fillId="17" borderId="27" xfId="0" applyFill="1" applyBorder="1" applyProtection="1"/>
    <xf numFmtId="0" fontId="0" fillId="10" borderId="1" xfId="0" applyFill="1" applyBorder="1" applyProtection="1">
      <protection locked="0"/>
    </xf>
    <xf numFmtId="0" fontId="0" fillId="14" borderId="1" xfId="0" applyFill="1" applyBorder="1" applyAlignment="1">
      <alignment horizontal="center" vertical="center"/>
    </xf>
    <xf numFmtId="0" fontId="32" fillId="14" borderId="45" xfId="1" applyFont="1" applyFill="1" applyBorder="1" applyAlignment="1" applyProtection="1">
      <alignment horizontal="center" vertical="center"/>
    </xf>
    <xf numFmtId="0" fontId="30" fillId="14" borderId="49" xfId="1" applyFont="1" applyFill="1" applyBorder="1" applyAlignment="1" applyProtection="1">
      <alignment horizontal="center" vertical="center"/>
    </xf>
    <xf numFmtId="0" fontId="32" fillId="23" borderId="45" xfId="1" applyFont="1" applyFill="1" applyBorder="1" applyAlignment="1" applyProtection="1">
      <alignment horizontal="center" vertical="center"/>
    </xf>
    <xf numFmtId="0" fontId="32" fillId="23" borderId="46" xfId="1" quotePrefix="1" applyFont="1" applyFill="1" applyBorder="1" applyAlignment="1" applyProtection="1">
      <alignment horizontal="left" vertical="center"/>
    </xf>
    <xf numFmtId="0" fontId="32" fillId="23" borderId="47" xfId="1" applyFont="1" applyFill="1" applyBorder="1" applyAlignment="1" applyProtection="1">
      <alignment horizontal="center" vertical="center"/>
    </xf>
    <xf numFmtId="0" fontId="39" fillId="23" borderId="48" xfId="1" applyFont="1" applyFill="1" applyBorder="1" applyAlignment="1" applyProtection="1">
      <alignment horizontal="center"/>
    </xf>
    <xf numFmtId="0" fontId="39" fillId="23" borderId="49" xfId="1" applyFont="1" applyFill="1" applyBorder="1" applyAlignment="1" applyProtection="1">
      <alignment horizontal="center"/>
    </xf>
    <xf numFmtId="0" fontId="31" fillId="23" borderId="49" xfId="1" applyFont="1" applyFill="1" applyBorder="1" applyAlignment="1" applyProtection="1">
      <alignment horizontal="center" vertical="center"/>
    </xf>
    <xf numFmtId="0" fontId="35" fillId="23" borderId="49" xfId="1" applyFont="1" applyFill="1" applyBorder="1" applyAlignment="1" applyProtection="1">
      <alignment horizontal="center" vertical="center"/>
      <protection locked="0"/>
    </xf>
    <xf numFmtId="0" fontId="35" fillId="23" borderId="50" xfId="1" applyFont="1" applyFill="1" applyBorder="1" applyAlignment="1" applyProtection="1">
      <alignment vertical="center"/>
    </xf>
    <xf numFmtId="0" fontId="32" fillId="23" borderId="57" xfId="1" applyFont="1" applyFill="1" applyBorder="1" applyAlignment="1" applyProtection="1">
      <alignment horizontal="center" vertical="center"/>
    </xf>
    <xf numFmtId="0" fontId="32" fillId="23" borderId="58" xfId="1" quotePrefix="1" applyFont="1" applyFill="1" applyBorder="1" applyAlignment="1" applyProtection="1">
      <alignment horizontal="left" vertical="center"/>
    </xf>
    <xf numFmtId="0" fontId="32" fillId="23" borderId="59" xfId="1" applyFont="1" applyFill="1" applyBorder="1" applyAlignment="1" applyProtection="1">
      <alignment horizontal="center" vertical="center"/>
    </xf>
    <xf numFmtId="0" fontId="39" fillId="23" borderId="60" xfId="1" applyFont="1" applyFill="1" applyBorder="1" applyAlignment="1" applyProtection="1">
      <alignment horizontal="center"/>
    </xf>
    <xf numFmtId="0" fontId="39" fillId="23" borderId="61" xfId="1" applyFont="1" applyFill="1" applyBorder="1" applyAlignment="1" applyProtection="1">
      <alignment horizontal="center"/>
    </xf>
    <xf numFmtId="0" fontId="43" fillId="23" borderId="61" xfId="1" applyFont="1" applyFill="1" applyBorder="1" applyAlignment="1" applyProtection="1">
      <alignment horizontal="center"/>
    </xf>
    <xf numFmtId="0" fontId="31" fillId="23" borderId="61" xfId="1" applyFont="1" applyFill="1" applyBorder="1" applyAlignment="1" applyProtection="1">
      <alignment horizontal="center" vertical="center"/>
    </xf>
    <xf numFmtId="0" fontId="35" fillId="23" borderId="62" xfId="1" applyFont="1" applyFill="1" applyBorder="1" applyAlignment="1" applyProtection="1">
      <alignment vertical="center"/>
    </xf>
    <xf numFmtId="0" fontId="32" fillId="14" borderId="63" xfId="1" applyFont="1" applyFill="1" applyBorder="1" applyAlignment="1" applyProtection="1">
      <alignment horizontal="center" vertical="center"/>
    </xf>
    <xf numFmtId="0" fontId="32" fillId="14" borderId="64" xfId="1" applyFont="1" applyFill="1" applyBorder="1" applyAlignment="1" applyProtection="1">
      <alignment horizontal="center" vertical="center"/>
    </xf>
    <xf numFmtId="0" fontId="34" fillId="14" borderId="49" xfId="1" quotePrefix="1" applyFont="1" applyFill="1" applyBorder="1" applyAlignment="1" applyProtection="1">
      <alignment horizontal="left" vertical="center"/>
    </xf>
    <xf numFmtId="0" fontId="34" fillId="14" borderId="49" xfId="1" applyFont="1" applyFill="1" applyBorder="1" applyAlignment="1" applyProtection="1">
      <alignment horizontal="center" vertical="center"/>
    </xf>
    <xf numFmtId="0" fontId="0" fillId="14" borderId="0" xfId="0" applyFill="1" applyProtection="1"/>
    <xf numFmtId="0" fontId="39" fillId="14" borderId="0" xfId="0" applyFont="1" applyFill="1" applyAlignment="1" applyProtection="1">
      <alignment horizontal="left" vertical="center"/>
    </xf>
    <xf numFmtId="0" fontId="29" fillId="14" borderId="0" xfId="0" applyFont="1" applyFill="1" applyProtection="1"/>
    <xf numFmtId="0" fontId="0" fillId="14" borderId="44" xfId="0" applyFill="1" applyBorder="1" applyProtection="1"/>
    <xf numFmtId="0" fontId="0" fillId="14" borderId="0" xfId="0" applyFill="1" applyBorder="1" applyProtection="1"/>
    <xf numFmtId="0" fontId="2" fillId="22" borderId="2" xfId="0" applyFont="1" applyFill="1" applyBorder="1" applyAlignment="1" applyProtection="1">
      <alignment horizontal="center" vertical="center"/>
    </xf>
    <xf numFmtId="0" fontId="2" fillId="22" borderId="1" xfId="0" applyFont="1" applyFill="1" applyBorder="1" applyAlignment="1" applyProtection="1">
      <alignment horizontal="center" vertical="center"/>
    </xf>
    <xf numFmtId="0" fontId="2" fillId="22" borderId="32" xfId="0" applyFont="1" applyFill="1" applyBorder="1" applyAlignment="1" applyProtection="1">
      <alignment horizontal="center" vertical="center"/>
    </xf>
    <xf numFmtId="0" fontId="34" fillId="14" borderId="49" xfId="1" applyFont="1" applyFill="1" applyBorder="1" applyAlignment="1" applyProtection="1">
      <alignment vertical="center"/>
    </xf>
    <xf numFmtId="0" fontId="35" fillId="14" borderId="50" xfId="1" applyFont="1" applyFill="1" applyBorder="1" applyAlignment="1" applyProtection="1">
      <alignment horizontal="center" vertical="center"/>
    </xf>
    <xf numFmtId="0" fontId="36" fillId="15" borderId="1" xfId="0" applyFont="1" applyFill="1" applyBorder="1" applyAlignment="1" applyProtection="1">
      <alignment horizontal="center" vertical="center"/>
    </xf>
    <xf numFmtId="0" fontId="2" fillId="16" borderId="1" xfId="0" applyFont="1" applyFill="1" applyBorder="1" applyAlignment="1" applyProtection="1">
      <alignment horizontal="center" vertical="center"/>
    </xf>
    <xf numFmtId="0" fontId="2" fillId="16" borderId="1" xfId="0" applyFont="1" applyFill="1" applyBorder="1" applyProtection="1"/>
    <xf numFmtId="0" fontId="1" fillId="10" borderId="43" xfId="0" applyFont="1" applyFill="1" applyBorder="1" applyAlignment="1" applyProtection="1">
      <alignment horizontal="center" vertical="center"/>
    </xf>
    <xf numFmtId="16" fontId="1" fillId="10" borderId="43" xfId="0" applyNumberFormat="1" applyFont="1" applyFill="1" applyBorder="1" applyAlignment="1" applyProtection="1">
      <alignment horizontal="center" vertical="center"/>
    </xf>
    <xf numFmtId="0" fontId="1" fillId="10" borderId="42" xfId="0" applyFont="1" applyFill="1" applyBorder="1" applyAlignment="1" applyProtection="1">
      <alignment horizontal="center" vertical="center"/>
    </xf>
    <xf numFmtId="0" fontId="0" fillId="0" borderId="1" xfId="0" applyBorder="1" applyProtection="1"/>
    <xf numFmtId="2" fontId="1" fillId="0" borderId="1" xfId="0" applyNumberFormat="1" applyFont="1" applyBorder="1" applyAlignment="1" applyProtection="1">
      <alignment horizontal="center" vertical="center"/>
    </xf>
    <xf numFmtId="0" fontId="1" fillId="24" borderId="1" xfId="0" applyFont="1" applyFill="1" applyBorder="1" applyAlignment="1" applyProtection="1">
      <alignment horizontal="center"/>
    </xf>
    <xf numFmtId="0" fontId="1" fillId="24" borderId="1" xfId="0" applyFont="1" applyFill="1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44" fillId="24" borderId="1" xfId="0" applyNumberFormat="1" applyFont="1" applyFill="1" applyBorder="1" applyAlignment="1" applyProtection="1">
      <alignment horizontal="center" vertical="center"/>
    </xf>
    <xf numFmtId="0" fontId="32" fillId="14" borderId="57" xfId="1" applyFont="1" applyFill="1" applyBorder="1" applyAlignment="1" applyProtection="1">
      <alignment horizontal="center" vertical="center"/>
    </xf>
    <xf numFmtId="0" fontId="34" fillId="14" borderId="61" xfId="1" quotePrefix="1" applyFont="1" applyFill="1" applyBorder="1" applyAlignment="1" applyProtection="1">
      <alignment horizontal="left" vertical="center"/>
    </xf>
    <xf numFmtId="0" fontId="34" fillId="14" borderId="61" xfId="1" applyFont="1" applyFill="1" applyBorder="1" applyAlignment="1" applyProtection="1">
      <alignment horizontal="center" vertical="center"/>
    </xf>
    <xf numFmtId="0" fontId="29" fillId="14" borderId="61" xfId="1" applyFont="1" applyFill="1" applyBorder="1" applyAlignment="1" applyProtection="1">
      <alignment horizontal="center"/>
    </xf>
    <xf numFmtId="0" fontId="30" fillId="14" borderId="61" xfId="1" applyFont="1" applyFill="1" applyBorder="1" applyAlignment="1" applyProtection="1">
      <alignment horizontal="center" vertical="center"/>
    </xf>
    <xf numFmtId="0" fontId="37" fillId="14" borderId="62" xfId="1" applyFont="1" applyFill="1" applyBorder="1" applyAlignment="1" applyProtection="1">
      <alignment vertical="center"/>
    </xf>
    <xf numFmtId="2" fontId="45" fillId="14" borderId="61" xfId="1" applyNumberFormat="1" applyFont="1" applyFill="1" applyBorder="1" applyAlignment="1" applyProtection="1">
      <alignment vertical="center"/>
    </xf>
    <xf numFmtId="2" fontId="45" fillId="14" borderId="3" xfId="1" applyNumberFormat="1" applyFont="1" applyFill="1" applyBorder="1" applyAlignment="1" applyProtection="1">
      <alignment vertical="center"/>
    </xf>
    <xf numFmtId="2" fontId="45" fillId="14" borderId="65" xfId="1" applyNumberFormat="1" applyFont="1" applyFill="1" applyBorder="1" applyAlignment="1" applyProtection="1">
      <alignment vertical="center"/>
    </xf>
    <xf numFmtId="0" fontId="46" fillId="40" borderId="33" xfId="0" applyFont="1" applyFill="1" applyBorder="1" applyAlignment="1" applyProtection="1">
      <alignment horizontal="center" vertical="center"/>
    </xf>
    <xf numFmtId="0" fontId="14" fillId="11" borderId="56" xfId="0" applyFont="1" applyFill="1" applyBorder="1" applyAlignment="1" applyProtection="1">
      <alignment horizontal="center" vertical="center"/>
      <protection locked="0"/>
    </xf>
    <xf numFmtId="0" fontId="14" fillId="11" borderId="28" xfId="0" applyFont="1" applyFill="1" applyBorder="1" applyAlignment="1" applyProtection="1">
      <alignment horizontal="center" vertical="center"/>
      <protection locked="0"/>
    </xf>
    <xf numFmtId="0" fontId="47" fillId="28" borderId="1" xfId="1" applyFont="1" applyFill="1" applyBorder="1" applyAlignment="1" applyProtection="1">
      <alignment horizontal="center" vertical="center"/>
    </xf>
    <xf numFmtId="2" fontId="22" fillId="0" borderId="10" xfId="0" applyNumberFormat="1" applyFont="1" applyBorder="1" applyAlignment="1" applyProtection="1">
      <alignment horizontal="center" vertical="center"/>
    </xf>
    <xf numFmtId="1" fontId="1" fillId="0" borderId="34" xfId="0" applyNumberFormat="1" applyFont="1" applyBorder="1" applyAlignment="1" applyProtection="1">
      <alignment horizontal="center" vertical="center"/>
    </xf>
    <xf numFmtId="0" fontId="2" fillId="9" borderId="1" xfId="0" applyFont="1" applyFill="1" applyBorder="1" applyAlignment="1" applyProtection="1">
      <alignment horizontal="center" vertical="center"/>
    </xf>
    <xf numFmtId="2" fontId="50" fillId="28" borderId="1" xfId="0" applyNumberFormat="1" applyFont="1" applyFill="1" applyBorder="1" applyAlignment="1" applyProtection="1">
      <alignment horizontal="center" vertical="center"/>
    </xf>
    <xf numFmtId="0" fontId="50" fillId="28" borderId="1" xfId="0" applyFont="1" applyFill="1" applyBorder="1" applyAlignment="1" applyProtection="1">
      <alignment horizontal="center" vertical="center"/>
    </xf>
    <xf numFmtId="2" fontId="50" fillId="35" borderId="1" xfId="0" applyNumberFormat="1" applyFont="1" applyFill="1" applyBorder="1" applyAlignment="1" applyProtection="1">
      <alignment horizontal="center" vertical="center"/>
    </xf>
    <xf numFmtId="0" fontId="50" fillId="35" borderId="1" xfId="0" applyFont="1" applyFill="1" applyBorder="1" applyAlignment="1" applyProtection="1">
      <alignment horizontal="center" vertical="center"/>
    </xf>
    <xf numFmtId="2" fontId="50" fillId="23" borderId="1" xfId="0" applyNumberFormat="1" applyFont="1" applyFill="1" applyBorder="1" applyAlignment="1" applyProtection="1">
      <alignment horizontal="center" vertical="center"/>
    </xf>
    <xf numFmtId="2" fontId="50" fillId="23" borderId="1" xfId="0" quotePrefix="1" applyNumberFormat="1" applyFont="1" applyFill="1" applyBorder="1" applyAlignment="1" applyProtection="1">
      <alignment horizontal="center" vertical="center"/>
    </xf>
    <xf numFmtId="0" fontId="50" fillId="23" borderId="1" xfId="0" applyFont="1" applyFill="1" applyBorder="1" applyAlignment="1" applyProtection="1">
      <alignment horizontal="center" vertical="center"/>
    </xf>
    <xf numFmtId="1" fontId="1" fillId="0" borderId="10" xfId="0" applyNumberFormat="1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0" xfId="0" applyProtection="1"/>
    <xf numFmtId="0" fontId="47" fillId="37" borderId="1" xfId="1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/>
    </xf>
    <xf numFmtId="2" fontId="1" fillId="6" borderId="1" xfId="0" applyNumberFormat="1" applyFont="1" applyFill="1" applyBorder="1" applyAlignment="1" applyProtection="1">
      <alignment horizontal="center" vertical="center"/>
    </xf>
    <xf numFmtId="0" fontId="1" fillId="6" borderId="1" xfId="0" applyFont="1" applyFill="1" applyBorder="1" applyProtection="1"/>
    <xf numFmtId="0" fontId="32" fillId="14" borderId="0" xfId="1" applyFont="1" applyFill="1" applyBorder="1" applyAlignment="1" applyProtection="1">
      <alignment horizontal="center" vertical="center"/>
    </xf>
    <xf numFmtId="0" fontId="34" fillId="14" borderId="0" xfId="1" quotePrefix="1" applyFont="1" applyFill="1" applyBorder="1" applyAlignment="1" applyProtection="1">
      <alignment horizontal="left" vertical="center"/>
    </xf>
    <xf numFmtId="0" fontId="34" fillId="14" borderId="0" xfId="1" applyFont="1" applyFill="1" applyBorder="1" applyAlignment="1" applyProtection="1">
      <alignment horizontal="center" vertical="center"/>
    </xf>
    <xf numFmtId="0" fontId="29" fillId="14" borderId="0" xfId="1" applyFont="1" applyFill="1" applyBorder="1" applyAlignment="1" applyProtection="1">
      <alignment horizontal="center"/>
    </xf>
    <xf numFmtId="0" fontId="27" fillId="14" borderId="0" xfId="1" applyFill="1" applyBorder="1" applyAlignment="1" applyProtection="1">
      <alignment horizontal="center"/>
    </xf>
    <xf numFmtId="0" fontId="30" fillId="14" borderId="0" xfId="1" applyFont="1" applyFill="1" applyBorder="1" applyAlignment="1" applyProtection="1">
      <alignment horizontal="center" vertical="center"/>
    </xf>
    <xf numFmtId="0" fontId="35" fillId="14" borderId="0" xfId="1" applyFont="1" applyFill="1" applyBorder="1" applyAlignment="1" applyProtection="1">
      <alignment vertical="center"/>
    </xf>
    <xf numFmtId="0" fontId="32" fillId="14" borderId="0" xfId="1" applyFont="1" applyFill="1" applyBorder="1" applyAlignment="1" applyProtection="1">
      <alignment vertical="center"/>
    </xf>
    <xf numFmtId="0" fontId="37" fillId="14" borderId="0" xfId="1" applyFont="1" applyFill="1" applyBorder="1" applyAlignment="1" applyProtection="1">
      <alignment vertical="center"/>
    </xf>
    <xf numFmtId="0" fontId="34" fillId="14" borderId="0" xfId="1" applyFont="1" applyFill="1" applyBorder="1" applyAlignment="1" applyProtection="1">
      <alignment vertical="center"/>
    </xf>
    <xf numFmtId="0" fontId="35" fillId="14" borderId="0" xfId="1" applyFont="1" applyFill="1" applyBorder="1" applyAlignment="1" applyProtection="1">
      <alignment horizontal="center" vertical="center"/>
    </xf>
    <xf numFmtId="0" fontId="31" fillId="14" borderId="0" xfId="1" applyFont="1" applyFill="1" applyBorder="1" applyAlignment="1" applyProtection="1">
      <alignment horizontal="center" vertical="center"/>
    </xf>
    <xf numFmtId="0" fontId="2" fillId="14" borderId="0" xfId="0" applyFont="1" applyFill="1" applyBorder="1" applyAlignment="1" applyProtection="1">
      <alignment horizontal="center" vertical="center"/>
    </xf>
    <xf numFmtId="0" fontId="46" fillId="14" borderId="0" xfId="0" applyFont="1" applyFill="1" applyBorder="1" applyAlignment="1" applyProtection="1">
      <alignment horizontal="center" vertical="center"/>
    </xf>
    <xf numFmtId="16" fontId="1" fillId="10" borderId="77" xfId="0" applyNumberFormat="1" applyFont="1" applyFill="1" applyBorder="1" applyAlignment="1" applyProtection="1">
      <alignment horizontal="center" vertical="center"/>
    </xf>
    <xf numFmtId="0" fontId="1" fillId="16" borderId="1" xfId="0" applyFont="1" applyFill="1" applyBorder="1" applyAlignment="1" applyProtection="1">
      <alignment horizontal="center" vertical="center"/>
    </xf>
    <xf numFmtId="0" fontId="36" fillId="2" borderId="1" xfId="0" applyFont="1" applyFill="1" applyBorder="1" applyAlignment="1" applyProtection="1">
      <alignment horizontal="center" vertical="center"/>
      <protection locked="0"/>
    </xf>
    <xf numFmtId="0" fontId="36" fillId="39" borderId="1" xfId="0" applyFont="1" applyFill="1" applyBorder="1" applyAlignment="1" applyProtection="1">
      <alignment horizontal="center" vertical="center"/>
      <protection locked="0"/>
    </xf>
    <xf numFmtId="0" fontId="0" fillId="14" borderId="1" xfId="0" applyFill="1" applyBorder="1" applyAlignment="1" applyProtection="1">
      <alignment horizontal="center" vertical="center"/>
      <protection locked="0"/>
    </xf>
    <xf numFmtId="0" fontId="2" fillId="39" borderId="0" xfId="0" applyFont="1" applyFill="1" applyAlignment="1">
      <alignment horizontal="center"/>
    </xf>
    <xf numFmtId="0" fontId="2" fillId="10" borderId="1" xfId="0" applyFont="1" applyFill="1" applyBorder="1"/>
    <xf numFmtId="0" fontId="0" fillId="14" borderId="1" xfId="0" applyFill="1" applyBorder="1" applyAlignment="1" applyProtection="1">
      <alignment horizontal="left" vertical="center"/>
      <protection locked="0"/>
    </xf>
    <xf numFmtId="1" fontId="50" fillId="23" borderId="1" xfId="0" applyNumberFormat="1" applyFont="1" applyFill="1" applyBorder="1" applyAlignment="1" applyProtection="1">
      <alignment horizontal="center" vertical="center"/>
    </xf>
    <xf numFmtId="0" fontId="0" fillId="32" borderId="0" xfId="0" applyFill="1" applyProtection="1"/>
    <xf numFmtId="0" fontId="0" fillId="14" borderId="0" xfId="0" applyFill="1" applyAlignment="1" applyProtection="1">
      <alignment vertical="center"/>
    </xf>
    <xf numFmtId="0" fontId="2" fillId="14" borderId="0" xfId="1" applyFont="1" applyFill="1" applyAlignment="1" applyProtection="1">
      <alignment horizontal="right" vertical="center"/>
    </xf>
    <xf numFmtId="0" fontId="2" fillId="14" borderId="0" xfId="0" applyFont="1" applyFill="1" applyAlignment="1" applyProtection="1">
      <alignment horizontal="left" vertical="center"/>
    </xf>
    <xf numFmtId="0" fontId="2" fillId="14" borderId="0" xfId="0" applyFont="1" applyFill="1" applyAlignment="1" applyProtection="1">
      <alignment vertical="center"/>
    </xf>
    <xf numFmtId="2" fontId="2" fillId="14" borderId="0" xfId="1" applyNumberFormat="1" applyFont="1" applyFill="1" applyBorder="1" applyAlignment="1" applyProtection="1">
      <alignment horizontal="right" vertical="center"/>
    </xf>
    <xf numFmtId="2" fontId="2" fillId="14" borderId="0" xfId="1" applyNumberFormat="1" applyFont="1" applyFill="1" applyAlignment="1" applyProtection="1">
      <alignment horizontal="right" vertical="center"/>
    </xf>
    <xf numFmtId="0" fontId="2" fillId="33" borderId="1" xfId="0" applyFont="1" applyFill="1" applyBorder="1" applyAlignment="1" applyProtection="1">
      <alignment horizontal="center" vertical="center"/>
    </xf>
    <xf numFmtId="16" fontId="2" fillId="33" borderId="1" xfId="0" applyNumberFormat="1" applyFont="1" applyFill="1" applyBorder="1" applyAlignment="1" applyProtection="1">
      <alignment horizontal="center" vertical="center"/>
    </xf>
    <xf numFmtId="0" fontId="2" fillId="35" borderId="1" xfId="0" applyFont="1" applyFill="1" applyBorder="1" applyAlignment="1" applyProtection="1">
      <alignment horizontal="center" vertical="center"/>
    </xf>
    <xf numFmtId="16" fontId="2" fillId="35" borderId="1" xfId="0" applyNumberFormat="1" applyFont="1" applyFill="1" applyBorder="1" applyAlignment="1" applyProtection="1">
      <alignment horizontal="center" vertical="center"/>
    </xf>
    <xf numFmtId="0" fontId="0" fillId="14" borderId="1" xfId="0" applyFill="1" applyBorder="1" applyAlignment="1" applyProtection="1">
      <alignment horizontal="center" vertical="center"/>
    </xf>
    <xf numFmtId="0" fontId="0" fillId="14" borderId="1" xfId="0" applyFill="1" applyBorder="1" applyAlignment="1" applyProtection="1">
      <alignment horizontal="left" vertical="center"/>
    </xf>
    <xf numFmtId="1" fontId="54" fillId="33" borderId="1" xfId="0" applyNumberFormat="1" applyFont="1" applyFill="1" applyBorder="1" applyAlignment="1" applyProtection="1">
      <alignment horizontal="center" vertical="center"/>
    </xf>
    <xf numFmtId="0" fontId="54" fillId="33" borderId="1" xfId="0" applyFont="1" applyFill="1" applyBorder="1" applyAlignment="1" applyProtection="1">
      <alignment horizontal="center" vertical="center"/>
    </xf>
    <xf numFmtId="0" fontId="40" fillId="14" borderId="1" xfId="0" applyFont="1" applyFill="1" applyBorder="1" applyAlignment="1" applyProtection="1">
      <alignment horizontal="left" vertical="center" wrapText="1"/>
    </xf>
    <xf numFmtId="1" fontId="55" fillId="35" borderId="1" xfId="0" applyNumberFormat="1" applyFont="1" applyFill="1" applyBorder="1" applyAlignment="1" applyProtection="1">
      <alignment horizontal="center" vertical="center"/>
    </xf>
    <xf numFmtId="0" fontId="55" fillId="35" borderId="1" xfId="0" applyFont="1" applyFill="1" applyBorder="1" applyAlignment="1" applyProtection="1">
      <alignment horizontal="center" vertical="center"/>
    </xf>
    <xf numFmtId="0" fontId="0" fillId="14" borderId="1" xfId="0" applyFill="1" applyBorder="1" applyProtection="1"/>
    <xf numFmtId="1" fontId="0" fillId="33" borderId="1" xfId="0" applyNumberFormat="1" applyFill="1" applyBorder="1" applyAlignment="1" applyProtection="1">
      <alignment horizontal="center" vertical="center"/>
    </xf>
    <xf numFmtId="1" fontId="0" fillId="14" borderId="1" xfId="0" applyNumberFormat="1" applyFill="1" applyBorder="1" applyAlignment="1" applyProtection="1">
      <alignment vertical="center"/>
    </xf>
    <xf numFmtId="1" fontId="0" fillId="35" borderId="1" xfId="0" applyNumberFormat="1" applyFill="1" applyBorder="1" applyAlignment="1" applyProtection="1">
      <alignment horizontal="center" vertical="center"/>
    </xf>
    <xf numFmtId="0" fontId="0" fillId="14" borderId="1" xfId="0" applyFill="1" applyBorder="1" applyAlignment="1" applyProtection="1">
      <alignment vertical="center"/>
    </xf>
    <xf numFmtId="0" fontId="2" fillId="14" borderId="0" xfId="0" applyFont="1" applyFill="1" applyProtection="1"/>
    <xf numFmtId="0" fontId="0" fillId="14" borderId="0" xfId="0" applyFont="1" applyFill="1" applyProtection="1"/>
    <xf numFmtId="0" fontId="0" fillId="14" borderId="1" xfId="0" applyFill="1" applyBorder="1" applyAlignment="1">
      <alignment horizontal="center" vertical="center"/>
    </xf>
    <xf numFmtId="0" fontId="0" fillId="35" borderId="0" xfId="0" applyFill="1" applyAlignment="1">
      <alignment horizontal="center" vertical="center"/>
    </xf>
    <xf numFmtId="0" fontId="2" fillId="11" borderId="4" xfId="0" applyFont="1" applyFill="1" applyBorder="1" applyAlignment="1" applyProtection="1">
      <alignment vertical="center"/>
    </xf>
    <xf numFmtId="2" fontId="57" fillId="0" borderId="1" xfId="0" applyNumberFormat="1" applyFont="1" applyBorder="1" applyAlignment="1" applyProtection="1">
      <alignment horizontal="center" vertical="center"/>
    </xf>
    <xf numFmtId="1" fontId="2" fillId="11" borderId="4" xfId="0" applyNumberFormat="1" applyFont="1" applyFill="1" applyBorder="1" applyAlignment="1" applyProtection="1">
      <alignment horizontal="center"/>
    </xf>
    <xf numFmtId="0" fontId="0" fillId="31" borderId="0" xfId="0" applyFill="1"/>
    <xf numFmtId="0" fontId="2" fillId="31" borderId="4" xfId="0" applyFont="1" applyFill="1" applyBorder="1" applyAlignment="1" applyProtection="1">
      <alignment vertical="center"/>
    </xf>
    <xf numFmtId="1" fontId="0" fillId="0" borderId="0" xfId="0" applyNumberFormat="1" applyAlignment="1">
      <alignment horizontal="center" vertical="center"/>
    </xf>
    <xf numFmtId="2" fontId="59" fillId="0" borderId="1" xfId="0" applyNumberFormat="1" applyFont="1" applyBorder="1" applyAlignment="1" applyProtection="1">
      <alignment horizontal="center" vertical="center"/>
    </xf>
    <xf numFmtId="1" fontId="57" fillId="0" borderId="1" xfId="0" applyNumberFormat="1" applyFont="1" applyBorder="1" applyAlignment="1" applyProtection="1">
      <alignment horizontal="center" vertical="center"/>
    </xf>
    <xf numFmtId="0" fontId="57" fillId="0" borderId="1" xfId="0" applyFont="1" applyBorder="1" applyAlignment="1" applyProtection="1">
      <alignment horizontal="center" vertical="center"/>
    </xf>
    <xf numFmtId="0" fontId="60" fillId="0" borderId="1" xfId="0" applyFont="1" applyBorder="1" applyAlignment="1" applyProtection="1">
      <alignment horizontal="center" vertical="center"/>
    </xf>
    <xf numFmtId="0" fontId="1" fillId="16" borderId="4" xfId="0" applyFont="1" applyFill="1" applyBorder="1" applyAlignment="1" applyProtection="1">
      <alignment horizontal="center" vertical="center"/>
    </xf>
    <xf numFmtId="0" fontId="40" fillId="14" borderId="1" xfId="0" quotePrefix="1" applyFont="1" applyFill="1" applyBorder="1" applyAlignment="1" applyProtection="1">
      <alignment horizontal="left" vertical="center" wrapText="1"/>
    </xf>
    <xf numFmtId="0" fontId="62" fillId="35" borderId="10" xfId="0" applyFont="1" applyFill="1" applyBorder="1" applyAlignment="1" applyProtection="1">
      <alignment horizontal="center"/>
      <protection locked="0"/>
    </xf>
    <xf numFmtId="0" fontId="63" fillId="0" borderId="10" xfId="0" applyFont="1" applyBorder="1" applyAlignment="1" applyProtection="1">
      <alignment horizontal="center" vertical="center"/>
    </xf>
    <xf numFmtId="0" fontId="65" fillId="3" borderId="4" xfId="3" applyFont="1" applyFill="1" applyBorder="1" applyAlignment="1">
      <alignment horizontal="center" vertical="center"/>
    </xf>
    <xf numFmtId="0" fontId="65" fillId="18" borderId="2" xfId="3" applyFont="1" applyFill="1" applyBorder="1" applyAlignment="1">
      <alignment horizontal="center" vertical="center"/>
    </xf>
    <xf numFmtId="0" fontId="65" fillId="4" borderId="1" xfId="3" applyFont="1" applyFill="1" applyBorder="1" applyAlignment="1">
      <alignment horizontal="center" vertical="center"/>
    </xf>
    <xf numFmtId="0" fontId="65" fillId="4" borderId="1" xfId="3" applyFont="1" applyFill="1" applyBorder="1" applyAlignment="1">
      <alignment horizontal="center"/>
    </xf>
    <xf numFmtId="0" fontId="58" fillId="0" borderId="1" xfId="0" quotePrefix="1" applyFont="1" applyFill="1" applyBorder="1" applyAlignment="1" applyProtection="1">
      <alignment horizontal="center" vertical="center"/>
      <protection locked="0"/>
    </xf>
    <xf numFmtId="49" fontId="58" fillId="0" borderId="1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1" xfId="0" quotePrefix="1" applyFont="1" applyFill="1" applyBorder="1" applyAlignment="1" applyProtection="1">
      <alignment horizontal="left" vertical="center"/>
      <protection locked="0"/>
    </xf>
    <xf numFmtId="0" fontId="0" fillId="4" borderId="0" xfId="0" applyFill="1" applyProtection="1"/>
    <xf numFmtId="0" fontId="0" fillId="14" borderId="0" xfId="0" applyFill="1" applyAlignment="1" applyProtection="1">
      <alignment horizontal="right"/>
    </xf>
    <xf numFmtId="0" fontId="2" fillId="14" borderId="0" xfId="0" applyFont="1" applyFill="1" applyAlignment="1" applyProtection="1">
      <alignment horizontal="left"/>
    </xf>
    <xf numFmtId="0" fontId="0" fillId="36" borderId="0" xfId="0" applyFill="1" applyProtection="1"/>
    <xf numFmtId="0" fontId="0" fillId="26" borderId="0" xfId="0" applyFill="1" applyAlignment="1" applyProtection="1">
      <alignment horizontal="right"/>
    </xf>
    <xf numFmtId="0" fontId="0" fillId="26" borderId="0" xfId="0" applyFill="1" applyProtection="1"/>
    <xf numFmtId="0" fontId="0" fillId="37" borderId="0" xfId="0" applyFill="1" applyProtection="1"/>
    <xf numFmtId="0" fontId="2" fillId="23" borderId="1" xfId="0" applyFont="1" applyFill="1" applyBorder="1" applyAlignment="1" applyProtection="1">
      <alignment horizontal="right" vertical="center"/>
    </xf>
    <xf numFmtId="0" fontId="0" fillId="23" borderId="1" xfId="0" applyFill="1" applyBorder="1" applyAlignment="1" applyProtection="1">
      <alignment horizontal="center" vertical="center"/>
    </xf>
    <xf numFmtId="1" fontId="0" fillId="23" borderId="1" xfId="0" applyNumberFormat="1" applyFill="1" applyBorder="1" applyAlignment="1" applyProtection="1">
      <alignment horizontal="center" vertical="center"/>
    </xf>
    <xf numFmtId="0" fontId="2" fillId="15" borderId="1" xfId="0" applyFont="1" applyFill="1" applyBorder="1" applyAlignment="1" applyProtection="1">
      <alignment horizontal="center" vertical="center"/>
    </xf>
    <xf numFmtId="0" fontId="2" fillId="10" borderId="4" xfId="0" applyFont="1" applyFill="1" applyBorder="1" applyAlignment="1" applyProtection="1">
      <alignment vertical="center"/>
    </xf>
    <xf numFmtId="0" fontId="2" fillId="10" borderId="15" xfId="0" applyFont="1" applyFill="1" applyBorder="1" applyAlignment="1" applyProtection="1">
      <alignment vertical="center"/>
    </xf>
    <xf numFmtId="0" fontId="2" fillId="10" borderId="2" xfId="0" applyFont="1" applyFill="1" applyBorder="1" applyAlignment="1" applyProtection="1">
      <alignment vertical="center"/>
    </xf>
    <xf numFmtId="0" fontId="0" fillId="11" borderId="1" xfId="0" applyFill="1" applyBorder="1" applyAlignment="1" applyProtection="1">
      <alignment horizontal="center" vertical="center"/>
    </xf>
    <xf numFmtId="2" fontId="0" fillId="11" borderId="1" xfId="0" applyNumberFormat="1" applyFill="1" applyBorder="1" applyAlignment="1" applyProtection="1">
      <alignment horizontal="center" vertical="center"/>
    </xf>
    <xf numFmtId="2" fontId="0" fillId="33" borderId="1" xfId="0" applyNumberFormat="1" applyFill="1" applyBorder="1" applyAlignment="1" applyProtection="1">
      <alignment horizontal="center" vertical="center"/>
    </xf>
    <xf numFmtId="0" fontId="0" fillId="36" borderId="0" xfId="0" applyFill="1" applyProtection="1">
      <protection locked="0"/>
    </xf>
    <xf numFmtId="0" fontId="0" fillId="37" borderId="0" xfId="0" applyFill="1" applyProtection="1">
      <protection locked="0"/>
    </xf>
    <xf numFmtId="0" fontId="0" fillId="26" borderId="0" xfId="0" applyFill="1" applyProtection="1">
      <protection locked="0"/>
    </xf>
    <xf numFmtId="0" fontId="2" fillId="23" borderId="1" xfId="0" applyFont="1" applyFill="1" applyBorder="1" applyAlignment="1" applyProtection="1">
      <alignment horizontal="center" vertical="center"/>
      <protection locked="0"/>
    </xf>
    <xf numFmtId="0" fontId="0" fillId="23" borderId="1" xfId="0" applyFill="1" applyBorder="1" applyAlignment="1" applyProtection="1">
      <alignment horizontal="center" vertical="center"/>
      <protection locked="0"/>
    </xf>
    <xf numFmtId="1" fontId="0" fillId="14" borderId="1" xfId="0" applyNumberFormat="1" applyFill="1" applyBorder="1" applyAlignment="1" applyProtection="1">
      <alignment horizontal="center" vertical="center"/>
      <protection locked="0"/>
    </xf>
    <xf numFmtId="2" fontId="0" fillId="14" borderId="3" xfId="0" applyNumberFormat="1" applyFill="1" applyBorder="1" applyAlignment="1">
      <alignment horizontal="center" vertical="center"/>
    </xf>
    <xf numFmtId="2" fontId="0" fillId="14" borderId="0" xfId="0" applyNumberForma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 wrapText="1"/>
    </xf>
    <xf numFmtId="0" fontId="35" fillId="23" borderId="61" xfId="1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0" fontId="2" fillId="15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64" fillId="4" borderId="1" xfId="3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2" fontId="0" fillId="35" borderId="1" xfId="0" applyNumberFormat="1" applyFill="1" applyBorder="1" applyAlignment="1" applyProtection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>
      <alignment horizontal="left" vertical="center"/>
    </xf>
    <xf numFmtId="0" fontId="0" fillId="4" borderId="12" xfId="0" applyFill="1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left" vertical="center"/>
    </xf>
    <xf numFmtId="0" fontId="0" fillId="26" borderId="10" xfId="0" applyFill="1" applyBorder="1" applyAlignment="1">
      <alignment horizontal="center" vertical="center"/>
    </xf>
    <xf numFmtId="1" fontId="0" fillId="4" borderId="4" xfId="0" applyNumberFormat="1" applyFill="1" applyBorder="1" applyAlignment="1">
      <alignment horizontal="center" vertical="center"/>
    </xf>
    <xf numFmtId="0" fontId="2" fillId="14" borderId="0" xfId="0" applyFont="1" applyFill="1" applyProtection="1">
      <protection locked="0"/>
    </xf>
    <xf numFmtId="0" fontId="68" fillId="41" borderId="0" xfId="0" applyFont="1" applyFill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67" fillId="13" borderId="10" xfId="3" applyFont="1" applyFill="1" applyBorder="1" applyAlignment="1">
      <alignment horizontal="center" vertical="center"/>
    </xf>
    <xf numFmtId="0" fontId="67" fillId="13" borderId="12" xfId="3" applyFont="1" applyFill="1" applyBorder="1" applyAlignment="1">
      <alignment horizontal="center" vertical="center"/>
    </xf>
    <xf numFmtId="0" fontId="65" fillId="7" borderId="1" xfId="3" applyFont="1" applyFill="1" applyBorder="1" applyAlignment="1">
      <alignment horizontal="center" vertical="center"/>
    </xf>
    <xf numFmtId="0" fontId="65" fillId="7" borderId="4" xfId="3" applyFont="1" applyFill="1" applyBorder="1" applyAlignment="1">
      <alignment horizontal="center" vertical="center"/>
    </xf>
    <xf numFmtId="0" fontId="66" fillId="12" borderId="1" xfId="3" applyFont="1" applyFill="1" applyBorder="1" applyAlignment="1">
      <alignment horizontal="center" vertical="center"/>
    </xf>
    <xf numFmtId="0" fontId="66" fillId="12" borderId="4" xfId="3" applyFont="1" applyFill="1" applyBorder="1" applyAlignment="1">
      <alignment horizontal="center" vertical="center"/>
    </xf>
    <xf numFmtId="0" fontId="7" fillId="13" borderId="10" xfId="0" applyFont="1" applyFill="1" applyBorder="1" applyAlignment="1">
      <alignment horizontal="center" vertical="center" textRotation="90"/>
    </xf>
    <xf numFmtId="0" fontId="7" fillId="13" borderId="1" xfId="0" applyFont="1" applyFill="1" applyBorder="1" applyAlignment="1">
      <alignment horizontal="center" vertical="center" textRotation="90"/>
    </xf>
    <xf numFmtId="0" fontId="7" fillId="13" borderId="7" xfId="0" applyFont="1" applyFill="1" applyBorder="1" applyAlignment="1">
      <alignment horizontal="center" vertical="center" textRotation="90"/>
    </xf>
    <xf numFmtId="0" fontId="2" fillId="14" borderId="10" xfId="0" applyFont="1" applyFill="1" applyBorder="1" applyAlignment="1" applyProtection="1">
      <alignment horizontal="left" vertical="center"/>
      <protection locked="0"/>
    </xf>
    <xf numFmtId="0" fontId="2" fillId="14" borderId="1" xfId="0" applyFont="1" applyFill="1" applyBorder="1" applyAlignment="1" applyProtection="1">
      <alignment horizontal="left" vertical="center"/>
      <protection locked="0"/>
    </xf>
    <xf numFmtId="0" fontId="9" fillId="16" borderId="1" xfId="0" applyFont="1" applyFill="1" applyBorder="1" applyAlignment="1">
      <alignment horizontal="center" vertical="center"/>
    </xf>
    <xf numFmtId="0" fontId="64" fillId="4" borderId="1" xfId="3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/>
    </xf>
    <xf numFmtId="0" fontId="66" fillId="20" borderId="1" xfId="3" applyFont="1" applyFill="1" applyBorder="1" applyAlignment="1">
      <alignment horizontal="center" vertical="center"/>
    </xf>
    <xf numFmtId="0" fontId="64" fillId="21" borderId="1" xfId="3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13" borderId="14" xfId="0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2" fillId="13" borderId="12" xfId="0" applyFont="1" applyFill="1" applyBorder="1" applyAlignment="1">
      <alignment horizontal="center" vertical="center"/>
    </xf>
    <xf numFmtId="0" fontId="2" fillId="13" borderId="11" xfId="0" applyFont="1" applyFill="1" applyBorder="1" applyAlignment="1">
      <alignment horizontal="center" vertical="center"/>
    </xf>
    <xf numFmtId="0" fontId="66" fillId="9" borderId="1" xfId="3" applyFont="1" applyFill="1" applyBorder="1" applyAlignment="1">
      <alignment horizontal="center" vertical="center"/>
    </xf>
    <xf numFmtId="0" fontId="65" fillId="8" borderId="1" xfId="3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6" fillId="11" borderId="13" xfId="0" applyFont="1" applyFill="1" applyBorder="1" applyAlignment="1">
      <alignment horizontal="center" vertical="center"/>
    </xf>
    <xf numFmtId="0" fontId="15" fillId="35" borderId="0" xfId="0" applyFont="1" applyFill="1" applyAlignment="1" applyProtection="1">
      <alignment horizontal="center" vertical="center"/>
    </xf>
    <xf numFmtId="0" fontId="16" fillId="11" borderId="4" xfId="0" applyFont="1" applyFill="1" applyBorder="1" applyAlignment="1" applyProtection="1">
      <alignment horizontal="left" vertical="center"/>
    </xf>
    <xf numFmtId="0" fontId="16" fillId="11" borderId="15" xfId="0" applyFont="1" applyFill="1" applyBorder="1" applyAlignment="1" applyProtection="1">
      <alignment horizontal="left" vertical="center"/>
    </xf>
    <xf numFmtId="0" fontId="16" fillId="11" borderId="2" xfId="0" applyFont="1" applyFill="1" applyBorder="1" applyAlignment="1" applyProtection="1">
      <alignment horizontal="left" vertical="center"/>
    </xf>
    <xf numFmtId="0" fontId="18" fillId="28" borderId="4" xfId="0" applyFont="1" applyFill="1" applyBorder="1" applyAlignment="1" applyProtection="1">
      <alignment horizontal="right" vertical="center"/>
    </xf>
    <xf numFmtId="0" fontId="18" fillId="28" borderId="15" xfId="0" applyFont="1" applyFill="1" applyBorder="1" applyAlignment="1" applyProtection="1">
      <alignment horizontal="right" vertical="center"/>
    </xf>
    <xf numFmtId="0" fontId="18" fillId="28" borderId="2" xfId="0" applyFont="1" applyFill="1" applyBorder="1" applyAlignment="1" applyProtection="1">
      <alignment horizontal="right" vertical="center"/>
    </xf>
    <xf numFmtId="0" fontId="18" fillId="35" borderId="1" xfId="0" applyFont="1" applyFill="1" applyBorder="1" applyAlignment="1" applyProtection="1">
      <alignment horizontal="center" vertical="center"/>
    </xf>
    <xf numFmtId="0" fontId="18" fillId="23" borderId="1" xfId="0" applyFont="1" applyFill="1" applyBorder="1" applyAlignment="1" applyProtection="1">
      <alignment horizontal="center" vertical="center"/>
    </xf>
    <xf numFmtId="0" fontId="3" fillId="6" borderId="14" xfId="0" applyFont="1" applyFill="1" applyBorder="1" applyAlignment="1" applyProtection="1">
      <alignment horizontal="center" vertical="center"/>
    </xf>
    <xf numFmtId="0" fontId="3" fillId="6" borderId="5" xfId="0" applyFont="1" applyFill="1" applyBorder="1" applyAlignment="1" applyProtection="1">
      <alignment horizontal="center" vertical="center"/>
    </xf>
    <xf numFmtId="0" fontId="17" fillId="20" borderId="20" xfId="0" applyFont="1" applyFill="1" applyBorder="1" applyAlignment="1" applyProtection="1">
      <alignment horizontal="left" vertical="center"/>
    </xf>
    <xf numFmtId="0" fontId="17" fillId="20" borderId="23" xfId="0" applyFont="1" applyFill="1" applyBorder="1" applyAlignment="1" applyProtection="1">
      <alignment horizontal="left" vertical="center"/>
    </xf>
    <xf numFmtId="0" fontId="17" fillId="20" borderId="21" xfId="0" applyFont="1" applyFill="1" applyBorder="1" applyAlignment="1" applyProtection="1">
      <alignment horizontal="left" vertical="center"/>
    </xf>
    <xf numFmtId="0" fontId="17" fillId="20" borderId="18" xfId="0" applyFont="1" applyFill="1" applyBorder="1" applyAlignment="1" applyProtection="1">
      <alignment horizontal="left" vertical="center"/>
    </xf>
    <xf numFmtId="0" fontId="17" fillId="20" borderId="0" xfId="0" applyFont="1" applyFill="1" applyBorder="1" applyAlignment="1" applyProtection="1">
      <alignment horizontal="left" vertical="center"/>
    </xf>
    <xf numFmtId="0" fontId="17" fillId="20" borderId="19" xfId="0" applyFont="1" applyFill="1" applyBorder="1" applyAlignment="1" applyProtection="1">
      <alignment horizontal="left" vertical="center"/>
    </xf>
    <xf numFmtId="0" fontId="16" fillId="11" borderId="4" xfId="0" applyFont="1" applyFill="1" applyBorder="1" applyAlignment="1" applyProtection="1">
      <alignment horizontal="center"/>
    </xf>
    <xf numFmtId="0" fontId="16" fillId="11" borderId="2" xfId="0" applyFont="1" applyFill="1" applyBorder="1" applyAlignment="1" applyProtection="1">
      <alignment horizontal="center"/>
    </xf>
    <xf numFmtId="0" fontId="21" fillId="10" borderId="35" xfId="0" applyFont="1" applyFill="1" applyBorder="1" applyAlignment="1" applyProtection="1">
      <alignment horizontal="center" vertical="center" wrapText="1"/>
    </xf>
    <xf numFmtId="0" fontId="21" fillId="10" borderId="34" xfId="0" applyFont="1" applyFill="1" applyBorder="1" applyAlignment="1" applyProtection="1">
      <alignment horizontal="center" vertical="center" wrapText="1"/>
    </xf>
    <xf numFmtId="0" fontId="21" fillId="10" borderId="39" xfId="0" applyFont="1" applyFill="1" applyBorder="1" applyAlignment="1" applyProtection="1">
      <alignment horizontal="center" vertical="center" wrapText="1"/>
    </xf>
    <xf numFmtId="0" fontId="21" fillId="10" borderId="36" xfId="0" applyFont="1" applyFill="1" applyBorder="1" applyAlignment="1" applyProtection="1">
      <alignment horizontal="center" vertical="center" wrapText="1"/>
    </xf>
    <xf numFmtId="0" fontId="21" fillId="10" borderId="1" xfId="0" applyFont="1" applyFill="1" applyBorder="1" applyAlignment="1" applyProtection="1">
      <alignment horizontal="center" vertical="center" wrapText="1"/>
    </xf>
    <xf numFmtId="0" fontId="21" fillId="10" borderId="40" xfId="0" applyFont="1" applyFill="1" applyBorder="1" applyAlignment="1" applyProtection="1">
      <alignment horizontal="center" vertical="center" wrapText="1"/>
    </xf>
    <xf numFmtId="0" fontId="21" fillId="10" borderId="37" xfId="0" applyFont="1" applyFill="1" applyBorder="1" applyAlignment="1" applyProtection="1">
      <alignment horizontal="center" vertical="center" wrapText="1"/>
    </xf>
    <xf numFmtId="0" fontId="21" fillId="10" borderId="38" xfId="0" applyFont="1" applyFill="1" applyBorder="1" applyAlignment="1" applyProtection="1">
      <alignment horizontal="center" vertical="center" wrapText="1"/>
    </xf>
    <xf numFmtId="0" fontId="21" fillId="10" borderId="41" xfId="0" applyFont="1" applyFill="1" applyBorder="1" applyAlignment="1" applyProtection="1">
      <alignment horizontal="center" vertical="center" wrapText="1"/>
    </xf>
    <xf numFmtId="0" fontId="14" fillId="23" borderId="16" xfId="0" applyFont="1" applyFill="1" applyBorder="1" applyAlignment="1" applyProtection="1">
      <alignment horizontal="center" vertical="center"/>
    </xf>
    <xf numFmtId="0" fontId="14" fillId="23" borderId="22" xfId="0" applyFont="1" applyFill="1" applyBorder="1" applyAlignment="1" applyProtection="1">
      <alignment horizontal="center" vertical="center"/>
    </xf>
    <xf numFmtId="0" fontId="14" fillId="23" borderId="17" xfId="0" applyFont="1" applyFill="1" applyBorder="1" applyAlignment="1" applyProtection="1">
      <alignment horizontal="center" vertical="center"/>
    </xf>
    <xf numFmtId="0" fontId="14" fillId="23" borderId="20" xfId="0" applyFont="1" applyFill="1" applyBorder="1" applyAlignment="1" applyProtection="1">
      <alignment horizontal="center" vertical="center" wrapText="1"/>
    </xf>
    <xf numFmtId="0" fontId="14" fillId="23" borderId="23" xfId="0" applyFont="1" applyFill="1" applyBorder="1" applyAlignment="1" applyProtection="1">
      <alignment horizontal="center" vertical="center" wrapText="1"/>
    </xf>
    <xf numFmtId="0" fontId="14" fillId="23" borderId="21" xfId="0" applyFont="1" applyFill="1" applyBorder="1" applyAlignment="1" applyProtection="1">
      <alignment horizontal="center" vertical="center" wrapText="1"/>
    </xf>
    <xf numFmtId="0" fontId="16" fillId="11" borderId="4" xfId="0" applyFont="1" applyFill="1" applyBorder="1" applyAlignment="1" applyProtection="1">
      <alignment horizontal="center" vertical="center"/>
    </xf>
    <xf numFmtId="0" fontId="16" fillId="11" borderId="15" xfId="0" applyFont="1" applyFill="1" applyBorder="1" applyAlignment="1" applyProtection="1">
      <alignment horizontal="center" vertical="center"/>
    </xf>
    <xf numFmtId="0" fontId="16" fillId="11" borderId="2" xfId="0" applyFont="1" applyFill="1" applyBorder="1" applyAlignment="1" applyProtection="1">
      <alignment horizontal="center" vertical="center"/>
    </xf>
    <xf numFmtId="0" fontId="20" fillId="16" borderId="0" xfId="0" applyFont="1" applyFill="1" applyAlignment="1" applyProtection="1">
      <alignment horizontal="center" vertical="center"/>
    </xf>
    <xf numFmtId="0" fontId="19" fillId="12" borderId="3" xfId="0" applyFont="1" applyFill="1" applyBorder="1" applyAlignment="1" applyProtection="1">
      <alignment horizontal="center" vertical="center"/>
    </xf>
    <xf numFmtId="0" fontId="17" fillId="2" borderId="16" xfId="0" applyFont="1" applyFill="1" applyBorder="1" applyAlignment="1" applyProtection="1">
      <alignment horizontal="center" vertical="center"/>
    </xf>
    <xf numFmtId="0" fontId="17" fillId="2" borderId="22" xfId="0" applyFont="1" applyFill="1" applyBorder="1" applyAlignment="1" applyProtection="1">
      <alignment horizontal="center" vertical="center"/>
    </xf>
    <xf numFmtId="0" fontId="17" fillId="2" borderId="17" xfId="0" applyFont="1" applyFill="1" applyBorder="1" applyAlignment="1" applyProtection="1">
      <alignment horizontal="center" vertical="center"/>
    </xf>
    <xf numFmtId="0" fontId="17" fillId="2" borderId="20" xfId="0" applyFont="1" applyFill="1" applyBorder="1" applyAlignment="1" applyProtection="1">
      <alignment horizontal="center" vertical="center"/>
    </xf>
    <xf numFmtId="0" fontId="17" fillId="2" borderId="23" xfId="0" applyFont="1" applyFill="1" applyBorder="1" applyAlignment="1" applyProtection="1">
      <alignment horizontal="center" vertical="center"/>
    </xf>
    <xf numFmtId="0" fontId="17" fillId="2" borderId="21" xfId="0" applyFont="1" applyFill="1" applyBorder="1" applyAlignment="1" applyProtection="1">
      <alignment horizontal="center" vertical="center"/>
    </xf>
    <xf numFmtId="0" fontId="15" fillId="20" borderId="24" xfId="0" applyFont="1" applyFill="1" applyBorder="1" applyAlignment="1" applyProtection="1">
      <alignment horizontal="center" vertical="center"/>
    </xf>
    <xf numFmtId="0" fontId="15" fillId="20" borderId="25" xfId="0" applyFont="1" applyFill="1" applyBorder="1" applyAlignment="1" applyProtection="1">
      <alignment horizontal="center" vertical="center"/>
    </xf>
    <xf numFmtId="0" fontId="15" fillId="20" borderId="26" xfId="0" applyFont="1" applyFill="1" applyBorder="1" applyAlignment="1" applyProtection="1">
      <alignment horizontal="center" vertical="center"/>
    </xf>
    <xf numFmtId="0" fontId="17" fillId="20" borderId="16" xfId="0" applyFont="1" applyFill="1" applyBorder="1" applyAlignment="1" applyProtection="1">
      <alignment horizontal="left" vertical="center"/>
    </xf>
    <xf numFmtId="0" fontId="17" fillId="20" borderId="22" xfId="0" applyFont="1" applyFill="1" applyBorder="1" applyAlignment="1" applyProtection="1">
      <alignment horizontal="left" vertical="center"/>
    </xf>
    <xf numFmtId="0" fontId="17" fillId="20" borderId="17" xfId="0" applyFont="1" applyFill="1" applyBorder="1" applyAlignment="1" applyProtection="1">
      <alignment horizontal="left" vertical="center"/>
    </xf>
    <xf numFmtId="0" fontId="24" fillId="24" borderId="0" xfId="0" applyFont="1" applyFill="1" applyAlignment="1">
      <alignment horizontal="center" vertical="center"/>
    </xf>
    <xf numFmtId="0" fontId="25" fillId="22" borderId="0" xfId="0" applyFont="1" applyFill="1" applyAlignment="1">
      <alignment horizontal="center"/>
    </xf>
    <xf numFmtId="0" fontId="2" fillId="39" borderId="0" xfId="0" applyFont="1" applyFill="1" applyAlignment="1">
      <alignment horizontal="right"/>
    </xf>
    <xf numFmtId="0" fontId="23" fillId="5" borderId="0" xfId="0" applyFont="1" applyFill="1" applyAlignment="1">
      <alignment horizontal="center" vertical="center"/>
    </xf>
    <xf numFmtId="0" fontId="49" fillId="40" borderId="22" xfId="0" applyFont="1" applyFill="1" applyBorder="1" applyAlignment="1" applyProtection="1">
      <alignment horizontal="center" vertical="center"/>
    </xf>
    <xf numFmtId="0" fontId="49" fillId="40" borderId="17" xfId="0" applyFont="1" applyFill="1" applyBorder="1" applyAlignment="1" applyProtection="1">
      <alignment horizontal="center" vertical="center"/>
    </xf>
    <xf numFmtId="0" fontId="49" fillId="40" borderId="0" xfId="0" applyFont="1" applyFill="1" applyBorder="1" applyAlignment="1" applyProtection="1">
      <alignment horizontal="center" vertical="center"/>
    </xf>
    <xf numFmtId="0" fontId="49" fillId="40" borderId="19" xfId="0" applyFont="1" applyFill="1" applyBorder="1" applyAlignment="1" applyProtection="1">
      <alignment horizontal="center" vertical="center"/>
    </xf>
    <xf numFmtId="0" fontId="49" fillId="40" borderId="3" xfId="0" applyFont="1" applyFill="1" applyBorder="1" applyAlignment="1" applyProtection="1">
      <alignment horizontal="center" vertical="center"/>
    </xf>
    <xf numFmtId="0" fontId="49" fillId="40" borderId="31" xfId="0" applyFont="1" applyFill="1" applyBorder="1" applyAlignment="1" applyProtection="1">
      <alignment horizontal="center" vertical="center"/>
    </xf>
    <xf numFmtId="0" fontId="48" fillId="30" borderId="51" xfId="1" applyFont="1" applyFill="1" applyBorder="1" applyAlignment="1" applyProtection="1">
      <alignment horizontal="center" vertical="center"/>
    </xf>
    <xf numFmtId="0" fontId="48" fillId="30" borderId="52" xfId="1" applyFont="1" applyFill="1" applyBorder="1" applyAlignment="1" applyProtection="1">
      <alignment horizontal="center" vertical="center"/>
    </xf>
    <xf numFmtId="0" fontId="48" fillId="30" borderId="53" xfId="1" applyFont="1" applyFill="1" applyBorder="1" applyAlignment="1" applyProtection="1">
      <alignment horizontal="center" vertical="center"/>
    </xf>
    <xf numFmtId="0" fontId="48" fillId="4" borderId="54" xfId="1" applyFont="1" applyFill="1" applyBorder="1" applyAlignment="1" applyProtection="1">
      <alignment horizontal="center" vertical="center"/>
    </xf>
    <xf numFmtId="0" fontId="48" fillId="4" borderId="55" xfId="1" applyFont="1" applyFill="1" applyBorder="1" applyAlignment="1" applyProtection="1">
      <alignment horizontal="center" vertical="center"/>
    </xf>
    <xf numFmtId="0" fontId="36" fillId="26" borderId="1" xfId="0" applyFont="1" applyFill="1" applyBorder="1" applyAlignment="1" applyProtection="1">
      <alignment horizontal="center" vertical="center"/>
    </xf>
    <xf numFmtId="0" fontId="36" fillId="26" borderId="7" xfId="0" applyFont="1" applyFill="1" applyBorder="1" applyAlignment="1" applyProtection="1">
      <alignment horizontal="center" vertical="center"/>
    </xf>
    <xf numFmtId="0" fontId="2" fillId="19" borderId="7" xfId="0" applyFont="1" applyFill="1" applyBorder="1" applyAlignment="1" applyProtection="1">
      <alignment horizontal="center" vertical="center" wrapText="1"/>
    </xf>
    <xf numFmtId="0" fontId="2" fillId="19" borderId="29" xfId="0" applyFont="1" applyFill="1" applyBorder="1" applyAlignment="1" applyProtection="1">
      <alignment horizontal="center" vertical="center" wrapText="1"/>
    </xf>
    <xf numFmtId="0" fontId="2" fillId="19" borderId="10" xfId="0" applyFont="1" applyFill="1" applyBorder="1" applyAlignment="1" applyProtection="1">
      <alignment horizontal="center" vertical="center" wrapText="1"/>
    </xf>
    <xf numFmtId="0" fontId="2" fillId="8" borderId="7" xfId="0" applyFont="1" applyFill="1" applyBorder="1" applyAlignment="1" applyProtection="1">
      <alignment horizontal="center" vertical="center" wrapText="1"/>
    </xf>
    <xf numFmtId="0" fontId="2" fillId="8" borderId="27" xfId="0" applyFont="1" applyFill="1" applyBorder="1" applyAlignment="1" applyProtection="1">
      <alignment horizontal="center" vertical="center" wrapText="1"/>
    </xf>
    <xf numFmtId="0" fontId="2" fillId="8" borderId="12" xfId="0" applyFont="1" applyFill="1" applyBorder="1" applyAlignment="1" applyProtection="1">
      <alignment horizontal="center" vertical="center" wrapText="1"/>
    </xf>
    <xf numFmtId="0" fontId="36" fillId="26" borderId="8" xfId="0" applyFont="1" applyFill="1" applyBorder="1" applyAlignment="1" applyProtection="1">
      <alignment horizontal="center" vertical="center" wrapText="1"/>
    </xf>
    <xf numFmtId="0" fontId="36" fillId="26" borderId="66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/>
    </xf>
    <xf numFmtId="0" fontId="2" fillId="4" borderId="5" xfId="0" applyFont="1" applyFill="1" applyBorder="1" applyAlignment="1" applyProtection="1">
      <alignment horizontal="center"/>
    </xf>
    <xf numFmtId="0" fontId="2" fillId="4" borderId="8" xfId="0" applyFont="1" applyFill="1" applyBorder="1" applyAlignment="1" applyProtection="1">
      <alignment horizontal="center"/>
    </xf>
    <xf numFmtId="0" fontId="36" fillId="26" borderId="67" xfId="0" applyFont="1" applyFill="1" applyBorder="1" applyAlignment="1" applyProtection="1">
      <alignment horizontal="center" vertical="center"/>
    </xf>
    <xf numFmtId="0" fontId="36" fillId="26" borderId="68" xfId="0" applyFont="1" applyFill="1" applyBorder="1" applyAlignment="1" applyProtection="1">
      <alignment horizontal="center" vertical="center"/>
    </xf>
    <xf numFmtId="0" fontId="36" fillId="26" borderId="69" xfId="0" applyFont="1" applyFill="1" applyBorder="1" applyAlignment="1" applyProtection="1">
      <alignment horizontal="center" vertical="center"/>
    </xf>
    <xf numFmtId="0" fontId="2" fillId="12" borderId="3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/>
    </xf>
    <xf numFmtId="0" fontId="2" fillId="4" borderId="15" xfId="0" applyFont="1" applyFill="1" applyBorder="1" applyAlignment="1" applyProtection="1">
      <alignment horizontal="center"/>
    </xf>
    <xf numFmtId="0" fontId="2" fillId="4" borderId="2" xfId="0" applyFont="1" applyFill="1" applyBorder="1" applyAlignment="1" applyProtection="1">
      <alignment horizontal="center"/>
    </xf>
    <xf numFmtId="0" fontId="2" fillId="23" borderId="14" xfId="0" applyFont="1" applyFill="1" applyBorder="1" applyAlignment="1" applyProtection="1">
      <alignment horizontal="center" vertical="center"/>
    </xf>
    <xf numFmtId="0" fontId="2" fillId="23" borderId="5" xfId="0" applyFont="1" applyFill="1" applyBorder="1" applyAlignment="1" applyProtection="1">
      <alignment horizontal="center" vertical="center"/>
    </xf>
    <xf numFmtId="0" fontId="2" fillId="23" borderId="8" xfId="0" applyFont="1" applyFill="1" applyBorder="1" applyAlignment="1" applyProtection="1">
      <alignment horizontal="center" vertical="center"/>
    </xf>
    <xf numFmtId="0" fontId="2" fillId="23" borderId="12" xfId="0" applyFont="1" applyFill="1" applyBorder="1" applyAlignment="1" applyProtection="1">
      <alignment horizontal="center" vertical="center"/>
    </xf>
    <xf numFmtId="0" fontId="2" fillId="23" borderId="3" xfId="0" applyFont="1" applyFill="1" applyBorder="1" applyAlignment="1" applyProtection="1">
      <alignment horizontal="center" vertical="center"/>
    </xf>
    <xf numFmtId="0" fontId="2" fillId="23" borderId="11" xfId="0" applyFont="1" applyFill="1" applyBorder="1" applyAlignment="1" applyProtection="1">
      <alignment horizontal="center" vertical="center"/>
    </xf>
    <xf numFmtId="0" fontId="2" fillId="30" borderId="14" xfId="0" applyFont="1" applyFill="1" applyBorder="1" applyAlignment="1" applyProtection="1">
      <alignment horizontal="center" vertical="center"/>
    </xf>
    <xf numFmtId="0" fontId="2" fillId="30" borderId="5" xfId="0" applyFont="1" applyFill="1" applyBorder="1" applyAlignment="1" applyProtection="1">
      <alignment horizontal="center" vertical="center"/>
    </xf>
    <xf numFmtId="0" fontId="2" fillId="30" borderId="8" xfId="0" applyFont="1" applyFill="1" applyBorder="1" applyAlignment="1" applyProtection="1">
      <alignment horizontal="center" vertical="center"/>
    </xf>
    <xf numFmtId="0" fontId="2" fillId="30" borderId="12" xfId="0" applyFont="1" applyFill="1" applyBorder="1" applyAlignment="1" applyProtection="1">
      <alignment horizontal="center" vertical="center"/>
    </xf>
    <xf numFmtId="0" fontId="2" fillId="30" borderId="3" xfId="0" applyFont="1" applyFill="1" applyBorder="1" applyAlignment="1" applyProtection="1">
      <alignment horizontal="center" vertical="center"/>
    </xf>
    <xf numFmtId="0" fontId="2" fillId="30" borderId="11" xfId="0" applyFont="1" applyFill="1" applyBorder="1" applyAlignment="1" applyProtection="1">
      <alignment horizontal="center" vertical="center"/>
    </xf>
    <xf numFmtId="0" fontId="2" fillId="31" borderId="7" xfId="0" applyFont="1" applyFill="1" applyBorder="1" applyAlignment="1" applyProtection="1">
      <alignment horizontal="center" vertical="center"/>
    </xf>
    <xf numFmtId="0" fontId="2" fillId="31" borderId="29" xfId="0" applyFont="1" applyFill="1" applyBorder="1" applyAlignment="1" applyProtection="1">
      <alignment horizontal="center" vertical="center"/>
    </xf>
    <xf numFmtId="0" fontId="2" fillId="31" borderId="10" xfId="0" applyFont="1" applyFill="1" applyBorder="1" applyAlignment="1" applyProtection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0" fontId="38" fillId="14" borderId="4" xfId="1" applyFont="1" applyFill="1" applyBorder="1" applyAlignment="1" applyProtection="1">
      <alignment horizontal="left" vertical="center" wrapText="1"/>
      <protection locked="0"/>
    </xf>
    <xf numFmtId="0" fontId="38" fillId="14" borderId="15" xfId="1" applyFont="1" applyFill="1" applyBorder="1" applyAlignment="1" applyProtection="1">
      <alignment horizontal="left" vertical="center" wrapText="1"/>
      <protection locked="0"/>
    </xf>
    <xf numFmtId="0" fontId="38" fillId="14" borderId="2" xfId="1" applyFont="1" applyFill="1" applyBorder="1" applyAlignment="1" applyProtection="1">
      <alignment horizontal="left" vertical="center" wrapText="1"/>
      <protection locked="0"/>
    </xf>
    <xf numFmtId="0" fontId="17" fillId="27" borderId="4" xfId="1" applyFont="1" applyFill="1" applyBorder="1" applyAlignment="1" applyProtection="1">
      <alignment horizontal="center" vertical="center" wrapText="1"/>
    </xf>
    <xf numFmtId="0" fontId="17" fillId="27" borderId="15" xfId="1" applyFont="1" applyFill="1" applyBorder="1" applyAlignment="1" applyProtection="1">
      <alignment horizontal="center" vertical="center" wrapText="1"/>
    </xf>
    <xf numFmtId="0" fontId="17" fillId="27" borderId="2" xfId="1" applyFont="1" applyFill="1" applyBorder="1" applyAlignment="1" applyProtection="1">
      <alignment horizontal="center" vertical="center" wrapText="1"/>
    </xf>
    <xf numFmtId="0" fontId="2" fillId="28" borderId="4" xfId="0" applyFont="1" applyFill="1" applyBorder="1" applyAlignment="1" applyProtection="1">
      <alignment horizontal="right" vertical="center"/>
    </xf>
    <xf numFmtId="0" fontId="2" fillId="28" borderId="15" xfId="0" applyFont="1" applyFill="1" applyBorder="1" applyAlignment="1" applyProtection="1">
      <alignment horizontal="right" vertical="center"/>
    </xf>
    <xf numFmtId="0" fontId="2" fillId="28" borderId="2" xfId="0" applyFont="1" applyFill="1" applyBorder="1" applyAlignment="1" applyProtection="1">
      <alignment horizontal="right" vertical="center"/>
    </xf>
    <xf numFmtId="0" fontId="2" fillId="35" borderId="1" xfId="0" applyFont="1" applyFill="1" applyBorder="1" applyAlignment="1" applyProtection="1">
      <alignment horizontal="center" vertical="center"/>
    </xf>
    <xf numFmtId="0" fontId="2" fillId="23" borderId="1" xfId="0" applyFont="1" applyFill="1" applyBorder="1" applyAlignment="1" applyProtection="1">
      <alignment horizontal="center" vertical="center"/>
    </xf>
    <xf numFmtId="0" fontId="36" fillId="26" borderId="14" xfId="0" applyFont="1" applyFill="1" applyBorder="1" applyAlignment="1" applyProtection="1">
      <alignment horizontal="center" vertical="center"/>
    </xf>
    <xf numFmtId="0" fontId="36" fillId="26" borderId="5" xfId="0" applyFont="1" applyFill="1" applyBorder="1" applyAlignment="1" applyProtection="1">
      <alignment horizontal="center" vertical="center"/>
    </xf>
    <xf numFmtId="0" fontId="36" fillId="26" borderId="8" xfId="0" applyFont="1" applyFill="1" applyBorder="1" applyAlignment="1" applyProtection="1">
      <alignment horizontal="center" vertical="center"/>
    </xf>
    <xf numFmtId="0" fontId="36" fillId="26" borderId="78" xfId="0" applyFont="1" applyFill="1" applyBorder="1" applyAlignment="1" applyProtection="1">
      <alignment horizontal="center" vertical="center"/>
    </xf>
    <xf numFmtId="0" fontId="36" fillId="26" borderId="79" xfId="0" applyFont="1" applyFill="1" applyBorder="1" applyAlignment="1" applyProtection="1">
      <alignment horizontal="center" vertical="center"/>
    </xf>
    <xf numFmtId="0" fontId="36" fillId="26" borderId="66" xfId="0" applyFont="1" applyFill="1" applyBorder="1" applyAlignment="1" applyProtection="1">
      <alignment horizontal="center" vertical="center"/>
    </xf>
    <xf numFmtId="0" fontId="18" fillId="14" borderId="70" xfId="0" applyFont="1" applyFill="1" applyBorder="1" applyAlignment="1" applyProtection="1">
      <alignment horizontal="center"/>
    </xf>
    <xf numFmtId="0" fontId="18" fillId="14" borderId="71" xfId="0" applyFont="1" applyFill="1" applyBorder="1" applyAlignment="1" applyProtection="1">
      <alignment horizontal="center"/>
    </xf>
    <xf numFmtId="0" fontId="18" fillId="14" borderId="72" xfId="0" applyFont="1" applyFill="1" applyBorder="1" applyAlignment="1" applyProtection="1">
      <alignment horizontal="center"/>
    </xf>
    <xf numFmtId="0" fontId="52" fillId="14" borderId="73" xfId="0" applyFont="1" applyFill="1" applyBorder="1" applyAlignment="1" applyProtection="1">
      <alignment horizontal="center"/>
    </xf>
    <xf numFmtId="0" fontId="52" fillId="14" borderId="0" xfId="0" applyFont="1" applyFill="1" applyBorder="1" applyAlignment="1" applyProtection="1">
      <alignment horizontal="center"/>
    </xf>
    <xf numFmtId="0" fontId="52" fillId="14" borderId="74" xfId="0" applyFont="1" applyFill="1" applyBorder="1" applyAlignment="1" applyProtection="1">
      <alignment horizontal="center"/>
    </xf>
    <xf numFmtId="0" fontId="2" fillId="14" borderId="75" xfId="0" applyFont="1" applyFill="1" applyBorder="1" applyAlignment="1" applyProtection="1">
      <alignment horizontal="center"/>
    </xf>
    <xf numFmtId="0" fontId="2" fillId="14" borderId="65" xfId="0" applyFont="1" applyFill="1" applyBorder="1" applyAlignment="1" applyProtection="1">
      <alignment horizontal="center"/>
    </xf>
    <xf numFmtId="0" fontId="2" fillId="14" borderId="76" xfId="0" applyFont="1" applyFill="1" applyBorder="1" applyAlignment="1" applyProtection="1">
      <alignment horizontal="center"/>
    </xf>
    <xf numFmtId="0" fontId="24" fillId="39" borderId="80" xfId="0" applyFont="1" applyFill="1" applyBorder="1" applyAlignment="1" applyProtection="1">
      <alignment horizontal="center" vertical="center"/>
    </xf>
    <xf numFmtId="0" fontId="24" fillId="39" borderId="71" xfId="0" applyFont="1" applyFill="1" applyBorder="1" applyAlignment="1" applyProtection="1">
      <alignment horizontal="center" vertical="center"/>
    </xf>
    <xf numFmtId="0" fontId="24" fillId="39" borderId="81" xfId="0" applyFont="1" applyFill="1" applyBorder="1" applyAlignment="1" applyProtection="1">
      <alignment horizontal="center" vertical="center"/>
    </xf>
    <xf numFmtId="0" fontId="24" fillId="39" borderId="18" xfId="0" applyFont="1" applyFill="1" applyBorder="1" applyAlignment="1" applyProtection="1">
      <alignment horizontal="center" vertical="center"/>
    </xf>
    <xf numFmtId="0" fontId="24" fillId="39" borderId="0" xfId="0" applyFont="1" applyFill="1" applyBorder="1" applyAlignment="1" applyProtection="1">
      <alignment horizontal="center" vertical="center"/>
    </xf>
    <xf numFmtId="0" fontId="24" fillId="39" borderId="19" xfId="0" applyFont="1" applyFill="1" applyBorder="1" applyAlignment="1" applyProtection="1">
      <alignment horizontal="center" vertical="center"/>
    </xf>
    <xf numFmtId="0" fontId="24" fillId="39" borderId="20" xfId="0" applyFont="1" applyFill="1" applyBorder="1" applyAlignment="1" applyProtection="1">
      <alignment horizontal="center" vertical="center"/>
    </xf>
    <xf numFmtId="0" fontId="24" fillId="39" borderId="23" xfId="0" applyFont="1" applyFill="1" applyBorder="1" applyAlignment="1" applyProtection="1">
      <alignment horizontal="center" vertical="center"/>
    </xf>
    <xf numFmtId="0" fontId="24" fillId="39" borderId="21" xfId="0" applyFont="1" applyFill="1" applyBorder="1" applyAlignment="1" applyProtection="1">
      <alignment horizontal="center" vertical="center"/>
    </xf>
    <xf numFmtId="0" fontId="29" fillId="14" borderId="0" xfId="1" applyFont="1" applyFill="1" applyAlignment="1" applyProtection="1">
      <alignment horizontal="right" vertical="center"/>
    </xf>
    <xf numFmtId="0" fontId="29" fillId="28" borderId="1" xfId="1" applyFont="1" applyFill="1" applyBorder="1" applyAlignment="1" applyProtection="1">
      <alignment horizontal="right"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left" vertical="center"/>
    </xf>
    <xf numFmtId="0" fontId="2" fillId="25" borderId="1" xfId="1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 applyProtection="1">
      <alignment horizontal="center" vertical="center"/>
    </xf>
    <xf numFmtId="0" fontId="2" fillId="36" borderId="7" xfId="0" applyFont="1" applyFill="1" applyBorder="1" applyAlignment="1" applyProtection="1">
      <alignment horizontal="center" vertical="center" wrapText="1"/>
    </xf>
    <xf numFmtId="0" fontId="2" fillId="36" borderId="29" xfId="0" applyFont="1" applyFill="1" applyBorder="1" applyAlignment="1" applyProtection="1">
      <alignment horizontal="center" vertical="center" wrapText="1"/>
    </xf>
    <xf numFmtId="0" fontId="2" fillId="36" borderId="10" xfId="0" applyFont="1" applyFill="1" applyBorder="1" applyAlignment="1" applyProtection="1">
      <alignment horizontal="center" vertical="center" wrapText="1"/>
    </xf>
    <xf numFmtId="0" fontId="2" fillId="34" borderId="7" xfId="0" applyFont="1" applyFill="1" applyBorder="1" applyAlignment="1" applyProtection="1">
      <alignment horizontal="center" vertical="center" wrapText="1"/>
    </xf>
    <xf numFmtId="0" fontId="2" fillId="34" borderId="29" xfId="0" applyFont="1" applyFill="1" applyBorder="1" applyAlignment="1" applyProtection="1">
      <alignment horizontal="center" vertical="center" wrapText="1"/>
    </xf>
    <xf numFmtId="0" fontId="2" fillId="34" borderId="10" xfId="0" applyFont="1" applyFill="1" applyBorder="1" applyAlignment="1" applyProtection="1">
      <alignment horizontal="center" vertical="center" wrapText="1"/>
    </xf>
    <xf numFmtId="0" fontId="2" fillId="30" borderId="7" xfId="0" applyFont="1" applyFill="1" applyBorder="1" applyAlignment="1" applyProtection="1">
      <alignment horizontal="center" vertical="center" wrapText="1"/>
    </xf>
    <xf numFmtId="0" fontId="2" fillId="30" borderId="29" xfId="0" applyFont="1" applyFill="1" applyBorder="1" applyAlignment="1" applyProtection="1">
      <alignment horizontal="center" vertical="center" wrapText="1"/>
    </xf>
    <xf numFmtId="0" fontId="2" fillId="30" borderId="10" xfId="0" applyFont="1" applyFill="1" applyBorder="1" applyAlignment="1" applyProtection="1">
      <alignment horizontal="center" vertical="center" wrapText="1"/>
    </xf>
    <xf numFmtId="0" fontId="16" fillId="29" borderId="1" xfId="1" applyFont="1" applyFill="1" applyBorder="1" applyAlignment="1" applyProtection="1">
      <alignment horizontal="center" vertical="center"/>
    </xf>
    <xf numFmtId="0" fontId="33" fillId="5" borderId="14" xfId="0" applyFont="1" applyFill="1" applyBorder="1" applyAlignment="1" applyProtection="1">
      <alignment horizontal="center" vertical="center"/>
    </xf>
    <xf numFmtId="0" fontId="33" fillId="5" borderId="5" xfId="0" applyFont="1" applyFill="1" applyBorder="1" applyAlignment="1" applyProtection="1">
      <alignment horizontal="center" vertical="center"/>
    </xf>
    <xf numFmtId="0" fontId="33" fillId="5" borderId="8" xfId="0" applyFont="1" applyFill="1" applyBorder="1" applyAlignment="1" applyProtection="1">
      <alignment horizontal="center" vertical="center"/>
    </xf>
    <xf numFmtId="0" fontId="33" fillId="5" borderId="27" xfId="0" applyFont="1" applyFill="1" applyBorder="1" applyAlignment="1" applyProtection="1">
      <alignment horizontal="center" vertical="center"/>
    </xf>
    <xf numFmtId="0" fontId="33" fillId="5" borderId="0" xfId="0" applyFont="1" applyFill="1" applyBorder="1" applyAlignment="1" applyProtection="1">
      <alignment horizontal="center" vertical="center"/>
    </xf>
    <xf numFmtId="0" fontId="33" fillId="5" borderId="30" xfId="0" applyFont="1" applyFill="1" applyBorder="1" applyAlignment="1" applyProtection="1">
      <alignment horizontal="center" vertical="center"/>
    </xf>
    <xf numFmtId="0" fontId="33" fillId="5" borderId="12" xfId="0" applyFont="1" applyFill="1" applyBorder="1" applyAlignment="1" applyProtection="1">
      <alignment horizontal="center" vertical="center"/>
    </xf>
    <xf numFmtId="0" fontId="33" fillId="5" borderId="3" xfId="0" applyFont="1" applyFill="1" applyBorder="1" applyAlignment="1" applyProtection="1">
      <alignment horizontal="center" vertical="center"/>
    </xf>
    <xf numFmtId="0" fontId="33" fillId="5" borderId="11" xfId="0" applyFont="1" applyFill="1" applyBorder="1" applyAlignment="1" applyProtection="1">
      <alignment horizontal="center" vertical="center"/>
    </xf>
    <xf numFmtId="0" fontId="18" fillId="23" borderId="14" xfId="0" applyFont="1" applyFill="1" applyBorder="1" applyAlignment="1" applyProtection="1">
      <alignment horizontal="center" vertical="center"/>
    </xf>
    <xf numFmtId="0" fontId="18" fillId="23" borderId="5" xfId="0" applyFont="1" applyFill="1" applyBorder="1" applyAlignment="1" applyProtection="1">
      <alignment horizontal="center" vertical="center"/>
    </xf>
    <xf numFmtId="0" fontId="18" fillId="23" borderId="8" xfId="0" applyFont="1" applyFill="1" applyBorder="1" applyAlignment="1" applyProtection="1">
      <alignment horizontal="center" vertical="center"/>
    </xf>
    <xf numFmtId="0" fontId="18" fillId="23" borderId="12" xfId="0" applyFont="1" applyFill="1" applyBorder="1" applyAlignment="1" applyProtection="1">
      <alignment horizontal="center" vertical="center"/>
    </xf>
    <xf numFmtId="0" fontId="18" fillId="23" borderId="3" xfId="0" applyFont="1" applyFill="1" applyBorder="1" applyAlignment="1" applyProtection="1">
      <alignment horizontal="center" vertical="center"/>
    </xf>
    <xf numFmtId="0" fontId="18" fillId="23" borderId="11" xfId="0" applyFont="1" applyFill="1" applyBorder="1" applyAlignment="1" applyProtection="1">
      <alignment horizontal="center" vertical="center"/>
    </xf>
    <xf numFmtId="0" fontId="18" fillId="30" borderId="14" xfId="0" applyFont="1" applyFill="1" applyBorder="1" applyAlignment="1" applyProtection="1">
      <alignment horizontal="center" vertical="center"/>
    </xf>
    <xf numFmtId="0" fontId="18" fillId="30" borderId="5" xfId="0" applyFont="1" applyFill="1" applyBorder="1" applyAlignment="1" applyProtection="1">
      <alignment horizontal="center" vertical="center"/>
    </xf>
    <xf numFmtId="0" fontId="18" fillId="30" borderId="12" xfId="0" applyFont="1" applyFill="1" applyBorder="1" applyAlignment="1" applyProtection="1">
      <alignment horizontal="center" vertical="center"/>
    </xf>
    <xf numFmtId="0" fontId="18" fillId="30" borderId="3" xfId="0" applyFont="1" applyFill="1" applyBorder="1" applyAlignment="1" applyProtection="1">
      <alignment horizontal="center" vertical="center"/>
    </xf>
    <xf numFmtId="0" fontId="0" fillId="26" borderId="4" xfId="0" applyFill="1" applyBorder="1" applyAlignment="1" applyProtection="1">
      <alignment horizontal="center"/>
    </xf>
    <xf numFmtId="0" fontId="0" fillId="26" borderId="15" xfId="0" applyFill="1" applyBorder="1" applyAlignment="1" applyProtection="1">
      <alignment horizontal="center"/>
    </xf>
    <xf numFmtId="0" fontId="33" fillId="14" borderId="0" xfId="0" applyFont="1" applyFill="1" applyBorder="1" applyAlignment="1" applyProtection="1">
      <alignment horizontal="center" vertical="center"/>
    </xf>
    <xf numFmtId="0" fontId="24" fillId="28" borderId="18" xfId="0" applyFont="1" applyFill="1" applyBorder="1" applyAlignment="1" applyProtection="1">
      <alignment horizontal="center" vertical="center"/>
    </xf>
    <xf numFmtId="0" fontId="24" fillId="28" borderId="0" xfId="0" applyFont="1" applyFill="1" applyBorder="1" applyAlignment="1" applyProtection="1">
      <alignment horizontal="center" vertical="center"/>
    </xf>
    <xf numFmtId="0" fontId="24" fillId="28" borderId="19" xfId="0" applyFont="1" applyFill="1" applyBorder="1" applyAlignment="1" applyProtection="1">
      <alignment horizontal="center" vertical="center"/>
    </xf>
    <xf numFmtId="0" fontId="24" fillId="28" borderId="20" xfId="0" applyFont="1" applyFill="1" applyBorder="1" applyAlignment="1" applyProtection="1">
      <alignment horizontal="center" vertical="center"/>
    </xf>
    <xf numFmtId="0" fontId="24" fillId="28" borderId="23" xfId="0" applyFont="1" applyFill="1" applyBorder="1" applyAlignment="1" applyProtection="1">
      <alignment horizontal="center" vertical="center"/>
    </xf>
    <xf numFmtId="0" fontId="24" fillId="28" borderId="21" xfId="0" applyFont="1" applyFill="1" applyBorder="1" applyAlignment="1" applyProtection="1">
      <alignment horizontal="center" vertical="center"/>
    </xf>
    <xf numFmtId="0" fontId="30" fillId="0" borderId="4" xfId="0" applyFont="1" applyBorder="1" applyAlignment="1" applyProtection="1">
      <alignment horizontal="center" vertical="center"/>
    </xf>
    <xf numFmtId="0" fontId="30" fillId="0" borderId="2" xfId="0" applyFont="1" applyBorder="1" applyAlignment="1" applyProtection="1">
      <alignment horizontal="center" vertical="center"/>
    </xf>
    <xf numFmtId="0" fontId="30" fillId="0" borderId="4" xfId="0" applyFont="1" applyBorder="1" applyAlignment="1" applyProtection="1">
      <alignment horizontal="left" vertical="center"/>
    </xf>
    <xf numFmtId="0" fontId="30" fillId="0" borderId="2" xfId="0" applyFont="1" applyBorder="1" applyAlignment="1" applyProtection="1">
      <alignment horizontal="left" vertical="center"/>
    </xf>
    <xf numFmtId="0" fontId="16" fillId="14" borderId="0" xfId="1" applyFont="1" applyFill="1" applyBorder="1" applyAlignment="1" applyProtection="1">
      <alignment horizontal="center" vertical="center"/>
    </xf>
    <xf numFmtId="0" fontId="15" fillId="14" borderId="70" xfId="0" applyFont="1" applyFill="1" applyBorder="1" applyAlignment="1" applyProtection="1">
      <alignment horizontal="center"/>
    </xf>
    <xf numFmtId="0" fontId="15" fillId="14" borderId="71" xfId="0" applyFont="1" applyFill="1" applyBorder="1" applyAlignment="1" applyProtection="1">
      <alignment horizontal="center"/>
    </xf>
    <xf numFmtId="0" fontId="15" fillId="14" borderId="72" xfId="0" applyFont="1" applyFill="1" applyBorder="1" applyAlignment="1" applyProtection="1">
      <alignment horizontal="center"/>
    </xf>
    <xf numFmtId="0" fontId="24" fillId="14" borderId="73" xfId="0" applyFont="1" applyFill="1" applyBorder="1" applyAlignment="1" applyProtection="1">
      <alignment horizontal="center"/>
    </xf>
    <xf numFmtId="0" fontId="24" fillId="14" borderId="0" xfId="0" applyFont="1" applyFill="1" applyBorder="1" applyAlignment="1" applyProtection="1">
      <alignment horizontal="center"/>
    </xf>
    <xf numFmtId="0" fontId="24" fillId="14" borderId="74" xfId="0" applyFont="1" applyFill="1" applyBorder="1" applyAlignment="1" applyProtection="1">
      <alignment horizontal="center"/>
    </xf>
    <xf numFmtId="0" fontId="0" fillId="14" borderId="4" xfId="0" applyFill="1" applyBorder="1" applyAlignment="1" applyProtection="1">
      <alignment horizontal="center" vertical="center"/>
    </xf>
    <xf numFmtId="0" fontId="0" fillId="14" borderId="15" xfId="0" applyFill="1" applyBorder="1" applyAlignment="1" applyProtection="1">
      <alignment horizontal="center" vertical="center"/>
    </xf>
    <xf numFmtId="0" fontId="0" fillId="14" borderId="2" xfId="0" applyFill="1" applyBorder="1" applyAlignment="1" applyProtection="1">
      <alignment horizontal="center" vertical="center"/>
    </xf>
    <xf numFmtId="0" fontId="2" fillId="14" borderId="1" xfId="0" applyFont="1" applyFill="1" applyBorder="1" applyAlignment="1" applyProtection="1">
      <alignment horizontal="center" vertical="center"/>
    </xf>
    <xf numFmtId="0" fontId="2" fillId="33" borderId="1" xfId="0" applyFont="1" applyFill="1" applyBorder="1" applyAlignment="1" applyProtection="1">
      <alignment horizontal="center"/>
    </xf>
    <xf numFmtId="0" fontId="2" fillId="35" borderId="1" xfId="0" applyFont="1" applyFill="1" applyBorder="1" applyAlignment="1" applyProtection="1">
      <alignment horizontal="center"/>
    </xf>
    <xf numFmtId="0" fontId="53" fillId="39" borderId="73" xfId="1" applyFont="1" applyFill="1" applyBorder="1" applyAlignment="1" applyProtection="1">
      <alignment horizontal="center" vertical="center"/>
    </xf>
    <xf numFmtId="0" fontId="53" fillId="39" borderId="0" xfId="1" applyFont="1" applyFill="1" applyBorder="1" applyAlignment="1" applyProtection="1">
      <alignment horizontal="center" vertical="center"/>
    </xf>
    <xf numFmtId="0" fontId="53" fillId="39" borderId="74" xfId="1" applyFont="1" applyFill="1" applyBorder="1" applyAlignment="1" applyProtection="1">
      <alignment horizontal="center" vertical="center"/>
    </xf>
    <xf numFmtId="0" fontId="53" fillId="39" borderId="75" xfId="1" applyFont="1" applyFill="1" applyBorder="1" applyAlignment="1" applyProtection="1">
      <alignment horizontal="center" vertical="center"/>
    </xf>
    <xf numFmtId="0" fontId="53" fillId="39" borderId="65" xfId="1" applyFont="1" applyFill="1" applyBorder="1" applyAlignment="1" applyProtection="1">
      <alignment horizontal="center" vertical="center"/>
    </xf>
    <xf numFmtId="0" fontId="53" fillId="39" borderId="76" xfId="1" applyFont="1" applyFill="1" applyBorder="1" applyAlignment="1" applyProtection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15" fillId="14" borderId="16" xfId="0" applyFont="1" applyFill="1" applyBorder="1" applyAlignment="1">
      <alignment horizontal="center"/>
    </xf>
    <xf numFmtId="0" fontId="15" fillId="14" borderId="22" xfId="0" applyFont="1" applyFill="1" applyBorder="1" applyAlignment="1">
      <alignment horizontal="center"/>
    </xf>
    <xf numFmtId="0" fontId="15" fillId="14" borderId="17" xfId="0" applyFont="1" applyFill="1" applyBorder="1" applyAlignment="1">
      <alignment horizontal="center"/>
    </xf>
    <xf numFmtId="0" fontId="56" fillId="14" borderId="20" xfId="0" applyFont="1" applyFill="1" applyBorder="1" applyAlignment="1">
      <alignment horizontal="center"/>
    </xf>
    <xf numFmtId="0" fontId="56" fillId="14" borderId="23" xfId="0" applyFont="1" applyFill="1" applyBorder="1" applyAlignment="1">
      <alignment horizontal="center"/>
    </xf>
    <xf numFmtId="0" fontId="56" fillId="14" borderId="21" xfId="0" applyFont="1" applyFill="1" applyBorder="1" applyAlignment="1">
      <alignment horizontal="center"/>
    </xf>
    <xf numFmtId="0" fontId="61" fillId="14" borderId="18" xfId="0" applyFont="1" applyFill="1" applyBorder="1" applyAlignment="1">
      <alignment horizontal="center"/>
    </xf>
    <xf numFmtId="0" fontId="61" fillId="14" borderId="0" xfId="0" applyFont="1" applyFill="1" applyBorder="1" applyAlignment="1">
      <alignment horizontal="center"/>
    </xf>
    <xf numFmtId="0" fontId="61" fillId="14" borderId="19" xfId="0" applyFont="1" applyFill="1" applyBorder="1" applyAlignment="1">
      <alignment horizontal="center"/>
    </xf>
    <xf numFmtId="0" fontId="18" fillId="14" borderId="16" xfId="0" applyFont="1" applyFill="1" applyBorder="1" applyAlignment="1">
      <alignment horizontal="center" vertical="center"/>
    </xf>
    <xf numFmtId="0" fontId="18" fillId="14" borderId="22" xfId="0" applyFont="1" applyFill="1" applyBorder="1" applyAlignment="1">
      <alignment horizontal="center" vertical="center"/>
    </xf>
    <xf numFmtId="0" fontId="18" fillId="14" borderId="17" xfId="0" applyFont="1" applyFill="1" applyBorder="1" applyAlignment="1">
      <alignment horizontal="center" vertical="center"/>
    </xf>
    <xf numFmtId="0" fontId="18" fillId="14" borderId="18" xfId="0" applyFont="1" applyFill="1" applyBorder="1" applyAlignment="1">
      <alignment horizontal="center" vertical="center"/>
    </xf>
    <xf numFmtId="0" fontId="18" fillId="14" borderId="0" xfId="0" applyFont="1" applyFill="1" applyBorder="1" applyAlignment="1">
      <alignment horizontal="center" vertical="center"/>
    </xf>
    <xf numFmtId="0" fontId="18" fillId="14" borderId="19" xfId="0" applyFont="1" applyFill="1" applyBorder="1" applyAlignment="1">
      <alignment horizontal="center" vertical="center"/>
    </xf>
    <xf numFmtId="0" fontId="18" fillId="14" borderId="20" xfId="0" applyFont="1" applyFill="1" applyBorder="1" applyAlignment="1">
      <alignment horizontal="center" vertical="center"/>
    </xf>
    <xf numFmtId="0" fontId="18" fillId="14" borderId="23" xfId="0" applyFont="1" applyFill="1" applyBorder="1" applyAlignment="1">
      <alignment horizontal="center" vertical="center"/>
    </xf>
    <xf numFmtId="0" fontId="18" fillId="14" borderId="21" xfId="0" applyFont="1" applyFill="1" applyBorder="1" applyAlignment="1">
      <alignment horizontal="center" vertical="center"/>
    </xf>
    <xf numFmtId="0" fontId="0" fillId="33" borderId="7" xfId="0" applyFill="1" applyBorder="1" applyAlignment="1" applyProtection="1">
      <alignment horizontal="center" vertical="center"/>
    </xf>
    <xf numFmtId="0" fontId="0" fillId="33" borderId="10" xfId="0" applyFill="1" applyBorder="1" applyAlignment="1" applyProtection="1">
      <alignment horizontal="center" vertical="center"/>
    </xf>
    <xf numFmtId="0" fontId="2" fillId="14" borderId="7" xfId="0" applyFont="1" applyFill="1" applyBorder="1" applyAlignment="1" applyProtection="1">
      <alignment horizontal="center" vertical="center" textRotation="90" wrapText="1"/>
    </xf>
    <xf numFmtId="0" fontId="2" fillId="14" borderId="10" xfId="0" applyFont="1" applyFill="1" applyBorder="1" applyAlignment="1" applyProtection="1">
      <alignment horizontal="center" vertical="center" textRotation="90" wrapText="1"/>
    </xf>
    <xf numFmtId="0" fontId="2" fillId="33" borderId="7" xfId="0" applyFont="1" applyFill="1" applyBorder="1" applyAlignment="1" applyProtection="1">
      <alignment horizontal="center" vertical="center" textRotation="90"/>
    </xf>
    <xf numFmtId="0" fontId="2" fillId="33" borderId="10" xfId="0" applyFont="1" applyFill="1" applyBorder="1" applyAlignment="1" applyProtection="1">
      <alignment horizontal="center" vertical="center" textRotation="90"/>
    </xf>
    <xf numFmtId="0" fontId="14" fillId="14" borderId="16" xfId="0" applyFont="1" applyFill="1" applyBorder="1" applyAlignment="1" applyProtection="1">
      <alignment horizontal="center"/>
    </xf>
    <xf numFmtId="0" fontId="14" fillId="14" borderId="22" xfId="0" applyFont="1" applyFill="1" applyBorder="1" applyAlignment="1" applyProtection="1">
      <alignment horizontal="center"/>
    </xf>
    <xf numFmtId="0" fontId="14" fillId="14" borderId="17" xfId="0" applyFont="1" applyFill="1" applyBorder="1" applyAlignment="1" applyProtection="1">
      <alignment horizontal="center"/>
    </xf>
    <xf numFmtId="0" fontId="33" fillId="14" borderId="18" xfId="0" applyFont="1" applyFill="1" applyBorder="1" applyAlignment="1" applyProtection="1">
      <alignment horizontal="center"/>
    </xf>
    <xf numFmtId="0" fontId="33" fillId="14" borderId="0" xfId="0" applyFont="1" applyFill="1" applyBorder="1" applyAlignment="1" applyProtection="1">
      <alignment horizontal="center"/>
    </xf>
    <xf numFmtId="0" fontId="33" fillId="14" borderId="19" xfId="0" applyFont="1" applyFill="1" applyBorder="1" applyAlignment="1" applyProtection="1">
      <alignment horizontal="center"/>
    </xf>
    <xf numFmtId="0" fontId="14" fillId="14" borderId="20" xfId="0" applyFont="1" applyFill="1" applyBorder="1" applyAlignment="1" applyProtection="1">
      <alignment horizontal="center"/>
    </xf>
    <xf numFmtId="0" fontId="14" fillId="14" borderId="23" xfId="0" applyFont="1" applyFill="1" applyBorder="1" applyAlignment="1" applyProtection="1">
      <alignment horizontal="center"/>
    </xf>
    <xf numFmtId="0" fontId="14" fillId="14" borderId="21" xfId="0" applyFont="1" applyFill="1" applyBorder="1" applyAlignment="1" applyProtection="1">
      <alignment horizontal="center"/>
    </xf>
    <xf numFmtId="0" fontId="33" fillId="14" borderId="20" xfId="0" applyFont="1" applyFill="1" applyBorder="1" applyAlignment="1" applyProtection="1">
      <alignment horizontal="center"/>
    </xf>
    <xf numFmtId="0" fontId="33" fillId="14" borderId="23" xfId="0" applyFont="1" applyFill="1" applyBorder="1" applyAlignment="1" applyProtection="1">
      <alignment horizontal="center"/>
    </xf>
    <xf numFmtId="0" fontId="33" fillId="14" borderId="21" xfId="0" applyFont="1" applyFill="1" applyBorder="1" applyAlignment="1" applyProtection="1">
      <alignment horizontal="center"/>
    </xf>
    <xf numFmtId="0" fontId="2" fillId="14" borderId="7" xfId="0" applyFont="1" applyFill="1" applyBorder="1" applyAlignment="1" applyProtection="1">
      <alignment horizontal="center" vertical="center"/>
    </xf>
    <xf numFmtId="0" fontId="2" fillId="14" borderId="29" xfId="0" applyFont="1" applyFill="1" applyBorder="1" applyAlignment="1" applyProtection="1">
      <alignment horizontal="center" vertical="center"/>
    </xf>
    <xf numFmtId="0" fontId="2" fillId="14" borderId="10" xfId="0" applyFont="1" applyFill="1" applyBorder="1" applyAlignment="1" applyProtection="1">
      <alignment horizontal="center" vertical="center"/>
    </xf>
    <xf numFmtId="0" fontId="2" fillId="14" borderId="7" xfId="0" applyFont="1" applyFill="1" applyBorder="1" applyAlignment="1" applyProtection="1">
      <alignment horizontal="right" vertical="center"/>
    </xf>
    <xf numFmtId="0" fontId="2" fillId="14" borderId="10" xfId="0" applyFont="1" applyFill="1" applyBorder="1" applyAlignment="1" applyProtection="1">
      <alignment horizontal="right" vertical="center"/>
    </xf>
    <xf numFmtId="0" fontId="0" fillId="34" borderId="0" xfId="0" applyFill="1" applyAlignment="1" applyProtection="1">
      <alignment horizontal="center"/>
    </xf>
    <xf numFmtId="0" fontId="0" fillId="33" borderId="7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2" fillId="28" borderId="4" xfId="0" applyFont="1" applyFill="1" applyBorder="1" applyAlignment="1" applyProtection="1">
      <alignment horizontal="center" vertical="center"/>
    </xf>
    <xf numFmtId="0" fontId="2" fillId="28" borderId="15" xfId="0" applyFont="1" applyFill="1" applyBorder="1" applyAlignment="1" applyProtection="1">
      <alignment horizontal="center" vertical="center"/>
    </xf>
    <xf numFmtId="0" fontId="2" fillId="28" borderId="2" xfId="0" applyFont="1" applyFill="1" applyBorder="1" applyAlignment="1" applyProtection="1">
      <alignment horizontal="center" vertical="center"/>
    </xf>
    <xf numFmtId="0" fontId="2" fillId="33" borderId="7" xfId="0" applyFont="1" applyFill="1" applyBorder="1" applyAlignment="1">
      <alignment horizontal="center" vertical="center" textRotation="90"/>
    </xf>
    <xf numFmtId="0" fontId="2" fillId="33" borderId="10" xfId="0" applyFont="1" applyFill="1" applyBorder="1" applyAlignment="1">
      <alignment horizontal="center" vertical="center" textRotation="90"/>
    </xf>
    <xf numFmtId="0" fontId="14" fillId="14" borderId="16" xfId="0" applyFont="1" applyFill="1" applyBorder="1" applyAlignment="1">
      <alignment horizontal="center"/>
    </xf>
    <xf numFmtId="0" fontId="14" fillId="14" borderId="22" xfId="0" applyFont="1" applyFill="1" applyBorder="1" applyAlignment="1">
      <alignment horizontal="center"/>
    </xf>
    <xf numFmtId="0" fontId="14" fillId="14" borderId="17" xfId="0" applyFont="1" applyFill="1" applyBorder="1" applyAlignment="1">
      <alignment horizontal="center"/>
    </xf>
    <xf numFmtId="0" fontId="33" fillId="14" borderId="18" xfId="0" applyFont="1" applyFill="1" applyBorder="1" applyAlignment="1">
      <alignment horizontal="center"/>
    </xf>
    <xf numFmtId="0" fontId="33" fillId="14" borderId="0" xfId="0" applyFont="1" applyFill="1" applyBorder="1" applyAlignment="1">
      <alignment horizontal="center"/>
    </xf>
    <xf numFmtId="0" fontId="33" fillId="14" borderId="19" xfId="0" applyFont="1" applyFill="1" applyBorder="1" applyAlignment="1">
      <alignment horizontal="center"/>
    </xf>
    <xf numFmtId="0" fontId="14" fillId="14" borderId="20" xfId="0" applyFont="1" applyFill="1" applyBorder="1" applyAlignment="1">
      <alignment horizontal="center"/>
    </xf>
    <xf numFmtId="0" fontId="14" fillId="14" borderId="23" xfId="0" applyFont="1" applyFill="1" applyBorder="1" applyAlignment="1">
      <alignment horizontal="center"/>
    </xf>
    <xf numFmtId="0" fontId="14" fillId="14" borderId="21" xfId="0" applyFont="1" applyFill="1" applyBorder="1" applyAlignment="1">
      <alignment horizontal="center"/>
    </xf>
    <xf numFmtId="0" fontId="33" fillId="14" borderId="24" xfId="0" applyFont="1" applyFill="1" applyBorder="1" applyAlignment="1">
      <alignment horizontal="center"/>
    </xf>
    <xf numFmtId="0" fontId="33" fillId="14" borderId="25" xfId="0" applyFont="1" applyFill="1" applyBorder="1" applyAlignment="1">
      <alignment horizontal="center"/>
    </xf>
    <xf numFmtId="0" fontId="33" fillId="14" borderId="26" xfId="0" applyFont="1" applyFill="1" applyBorder="1" applyAlignment="1">
      <alignment horizontal="center"/>
    </xf>
    <xf numFmtId="0" fontId="2" fillId="14" borderId="7" xfId="0" applyFont="1" applyFill="1" applyBorder="1" applyAlignment="1">
      <alignment horizontal="center" vertical="center"/>
    </xf>
    <xf numFmtId="0" fontId="2" fillId="14" borderId="29" xfId="0" applyFont="1" applyFill="1" applyBorder="1" applyAlignment="1">
      <alignment horizontal="center" vertical="center"/>
    </xf>
    <xf numFmtId="0" fontId="2" fillId="14" borderId="10" xfId="0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right" vertical="center"/>
    </xf>
    <xf numFmtId="0" fontId="2" fillId="14" borderId="10" xfId="0" applyFont="1" applyFill="1" applyBorder="1" applyAlignment="1">
      <alignment horizontal="right" vertical="center"/>
    </xf>
    <xf numFmtId="0" fontId="0" fillId="34" borderId="0" xfId="0" applyFill="1" applyAlignment="1">
      <alignment horizontal="center"/>
    </xf>
    <xf numFmtId="0" fontId="2" fillId="14" borderId="7" xfId="0" applyFont="1" applyFill="1" applyBorder="1" applyAlignment="1">
      <alignment horizontal="center" vertical="center" textRotation="90" wrapText="1"/>
    </xf>
    <xf numFmtId="0" fontId="2" fillId="14" borderId="10" xfId="0" applyFont="1" applyFill="1" applyBorder="1" applyAlignment="1">
      <alignment horizontal="center" vertical="center" textRotation="90" wrapText="1"/>
    </xf>
    <xf numFmtId="0" fontId="17" fillId="11" borderId="1" xfId="0" applyFont="1" applyFill="1" applyBorder="1" applyAlignment="1">
      <alignment horizontal="center" vertical="center"/>
    </xf>
    <xf numFmtId="0" fontId="0" fillId="39" borderId="4" xfId="0" applyFill="1" applyBorder="1" applyAlignment="1">
      <alignment horizontal="center" vertical="center"/>
    </xf>
    <xf numFmtId="0" fontId="0" fillId="39" borderId="15" xfId="0" applyFill="1" applyBorder="1" applyAlignment="1">
      <alignment horizontal="center" vertical="center"/>
    </xf>
    <xf numFmtId="0" fontId="0" fillId="39" borderId="2" xfId="0" applyFill="1" applyBorder="1" applyAlignment="1">
      <alignment horizontal="center" vertical="center"/>
    </xf>
    <xf numFmtId="0" fontId="0" fillId="39" borderId="7" xfId="0" applyFill="1" applyBorder="1" applyAlignment="1">
      <alignment horizontal="center" vertical="center"/>
    </xf>
    <xf numFmtId="0" fontId="0" fillId="39" borderId="10" xfId="0" applyFill="1" applyBorder="1" applyAlignment="1">
      <alignment horizontal="center" vertical="center"/>
    </xf>
    <xf numFmtId="0" fontId="0" fillId="39" borderId="7" xfId="0" applyFill="1" applyBorder="1" applyAlignment="1">
      <alignment horizontal="center" vertical="center" wrapText="1"/>
    </xf>
    <xf numFmtId="0" fontId="0" fillId="39" borderId="10" xfId="0" applyFill="1" applyBorder="1" applyAlignment="1">
      <alignment horizontal="center" vertical="center" wrapText="1"/>
    </xf>
    <xf numFmtId="0" fontId="0" fillId="28" borderId="4" xfId="0" applyFill="1" applyBorder="1" applyAlignment="1">
      <alignment horizontal="center" vertical="center"/>
    </xf>
    <xf numFmtId="0" fontId="0" fillId="28" borderId="15" xfId="0" applyFill="1" applyBorder="1" applyAlignment="1">
      <alignment horizontal="center" vertical="center"/>
    </xf>
    <xf numFmtId="0" fontId="0" fillId="28" borderId="2" xfId="0" applyFill="1" applyBorder="1" applyAlignment="1">
      <alignment horizontal="center" vertical="center"/>
    </xf>
    <xf numFmtId="0" fontId="15" fillId="14" borderId="16" xfId="0" applyFont="1" applyFill="1" applyBorder="1" applyAlignment="1">
      <alignment horizontal="center" vertical="center"/>
    </xf>
    <xf numFmtId="0" fontId="15" fillId="14" borderId="22" xfId="0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/>
    </xf>
    <xf numFmtId="0" fontId="24" fillId="14" borderId="18" xfId="0" applyFont="1" applyFill="1" applyBorder="1" applyAlignment="1">
      <alignment horizontal="center" vertical="center"/>
    </xf>
    <xf numFmtId="0" fontId="24" fillId="14" borderId="0" xfId="0" applyFont="1" applyFill="1" applyBorder="1" applyAlignment="1">
      <alignment horizontal="center" vertical="center"/>
    </xf>
    <xf numFmtId="0" fontId="24" fillId="14" borderId="19" xfId="0" applyFont="1" applyFill="1" applyBorder="1" applyAlignment="1">
      <alignment horizontal="center" vertical="center"/>
    </xf>
    <xf numFmtId="0" fontId="2" fillId="14" borderId="20" xfId="0" applyFont="1" applyFill="1" applyBorder="1" applyAlignment="1">
      <alignment horizontal="center" vertical="center"/>
    </xf>
    <xf numFmtId="0" fontId="2" fillId="14" borderId="23" xfId="0" applyFont="1" applyFill="1" applyBorder="1" applyAlignment="1">
      <alignment horizontal="center" vertical="center"/>
    </xf>
    <xf numFmtId="0" fontId="2" fillId="14" borderId="21" xfId="0" applyFont="1" applyFill="1" applyBorder="1" applyAlignment="1">
      <alignment horizontal="center" vertical="center"/>
    </xf>
    <xf numFmtId="0" fontId="41" fillId="14" borderId="24" xfId="0" applyFont="1" applyFill="1" applyBorder="1" applyAlignment="1">
      <alignment horizontal="center" vertical="center"/>
    </xf>
    <xf numFmtId="0" fontId="41" fillId="14" borderId="25" xfId="0" applyFont="1" applyFill="1" applyBorder="1" applyAlignment="1">
      <alignment horizontal="center" vertical="center"/>
    </xf>
    <xf numFmtId="0" fontId="41" fillId="14" borderId="26" xfId="0" applyFont="1" applyFill="1" applyBorder="1" applyAlignment="1">
      <alignment horizontal="center" vertical="center"/>
    </xf>
    <xf numFmtId="0" fontId="0" fillId="14" borderId="7" xfId="0" applyFill="1" applyBorder="1" applyAlignment="1">
      <alignment horizontal="center" vertical="center"/>
    </xf>
    <xf numFmtId="0" fontId="0" fillId="14" borderId="29" xfId="0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0" fontId="0" fillId="28" borderId="7" xfId="0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0" fillId="28" borderId="7" xfId="0" applyFill="1" applyBorder="1" applyAlignment="1">
      <alignment horizontal="center" vertical="center"/>
    </xf>
    <xf numFmtId="0" fontId="0" fillId="28" borderId="10" xfId="0" applyFill="1" applyBorder="1" applyAlignment="1">
      <alignment horizontal="center" vertical="center"/>
    </xf>
    <xf numFmtId="0" fontId="2" fillId="14" borderId="14" xfId="0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0" fontId="2" fillId="14" borderId="12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2" fillId="14" borderId="11" xfId="0" applyFont="1" applyFill="1" applyBorder="1" applyAlignment="1">
      <alignment horizontal="center" vertical="center"/>
    </xf>
    <xf numFmtId="2" fontId="2" fillId="14" borderId="7" xfId="0" applyNumberFormat="1" applyFont="1" applyFill="1" applyBorder="1" applyAlignment="1">
      <alignment horizontal="center" vertical="center"/>
    </xf>
    <xf numFmtId="0" fontId="2" fillId="34" borderId="4" xfId="0" applyFont="1" applyFill="1" applyBorder="1" applyAlignment="1">
      <alignment horizontal="center" vertical="center"/>
    </xf>
    <xf numFmtId="0" fontId="2" fillId="34" borderId="15" xfId="0" applyFont="1" applyFill="1" applyBorder="1" applyAlignment="1">
      <alignment horizontal="center" vertical="center"/>
    </xf>
    <xf numFmtId="0" fontId="2" fillId="34" borderId="2" xfId="0" applyFont="1" applyFill="1" applyBorder="1" applyAlignment="1">
      <alignment horizontal="center" vertical="center"/>
    </xf>
    <xf numFmtId="0" fontId="2" fillId="22" borderId="4" xfId="0" applyFont="1" applyFill="1" applyBorder="1" applyAlignment="1">
      <alignment horizontal="center" vertical="center"/>
    </xf>
    <xf numFmtId="0" fontId="2" fillId="22" borderId="15" xfId="0" applyFont="1" applyFill="1" applyBorder="1" applyAlignment="1">
      <alignment horizontal="center" vertical="center"/>
    </xf>
    <xf numFmtId="0" fontId="2" fillId="22" borderId="2" xfId="0" applyFont="1" applyFill="1" applyBorder="1" applyAlignment="1">
      <alignment horizontal="center" vertical="center"/>
    </xf>
    <xf numFmtId="0" fontId="19" fillId="14" borderId="18" xfId="0" applyFont="1" applyFill="1" applyBorder="1" applyAlignment="1">
      <alignment horizontal="center" vertical="center"/>
    </xf>
    <xf numFmtId="0" fontId="19" fillId="14" borderId="0" xfId="0" applyFont="1" applyFill="1" applyBorder="1" applyAlignment="1">
      <alignment horizontal="center" vertical="center"/>
    </xf>
    <xf numFmtId="0" fontId="19" fillId="14" borderId="19" xfId="0" applyFont="1" applyFill="1" applyBorder="1" applyAlignment="1">
      <alignment horizontal="center" vertical="center"/>
    </xf>
    <xf numFmtId="0" fontId="56" fillId="14" borderId="20" xfId="0" applyFont="1" applyFill="1" applyBorder="1" applyAlignment="1">
      <alignment horizontal="center" vertical="center"/>
    </xf>
    <xf numFmtId="0" fontId="56" fillId="14" borderId="23" xfId="0" applyFont="1" applyFill="1" applyBorder="1" applyAlignment="1">
      <alignment horizontal="center" vertical="center"/>
    </xf>
    <xf numFmtId="0" fontId="56" fillId="14" borderId="21" xfId="0" applyFont="1" applyFill="1" applyBorder="1" applyAlignment="1">
      <alignment horizontal="center" vertical="center"/>
    </xf>
    <xf numFmtId="0" fontId="18" fillId="14" borderId="24" xfId="0" applyFont="1" applyFill="1" applyBorder="1" applyAlignment="1">
      <alignment horizontal="center" vertical="center"/>
    </xf>
    <xf numFmtId="0" fontId="18" fillId="14" borderId="25" xfId="0" applyFont="1" applyFill="1" applyBorder="1" applyAlignment="1">
      <alignment horizontal="center" vertical="center"/>
    </xf>
    <xf numFmtId="0" fontId="18" fillId="14" borderId="26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1" fillId="0" borderId="27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1" fillId="0" borderId="30" xfId="0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56" fillId="0" borderId="3" xfId="0" applyFont="1" applyBorder="1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Protection="1">
      <protection locked="0"/>
    </xf>
    <xf numFmtId="0" fontId="69" fillId="0" borderId="1" xfId="0" applyFont="1" applyFill="1" applyBorder="1" applyProtection="1">
      <protection locked="0"/>
    </xf>
    <xf numFmtId="0" fontId="70" fillId="0" borderId="1" xfId="0" quotePrefix="1" applyFont="1" applyFill="1" applyBorder="1" applyProtection="1">
      <protection locked="0"/>
    </xf>
    <xf numFmtId="0" fontId="0" fillId="0" borderId="1" xfId="0" quotePrefix="1" applyFill="1" applyBorder="1" applyProtection="1">
      <protection locked="0"/>
    </xf>
  </cellXfs>
  <cellStyles count="4">
    <cellStyle name="Hyperlink" xfId="3" builtinId="8"/>
    <cellStyle name="Normal" xfId="0" builtinId="0"/>
    <cellStyle name="Normal 2" xfId="2"/>
    <cellStyle name="Normal 3" xfId="1"/>
  </cellStyles>
  <dxfs count="76"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data!A1"/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HOME!A1"/><Relationship Id="rId2" Type="http://schemas.openxmlformats.org/officeDocument/2006/relationships/hyperlink" Target="#Rekap!A1"/><Relationship Id="rId1" Type="http://schemas.openxmlformats.org/officeDocument/2006/relationships/hyperlink" Target="#Keterampilan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HOME!A1"/><Relationship Id="rId2" Type="http://schemas.openxmlformats.org/officeDocument/2006/relationships/hyperlink" Target="#Rekap!A1"/><Relationship Id="rId1" Type="http://schemas.openxmlformats.org/officeDocument/2006/relationships/hyperlink" Target="#Pengetahua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623453</xdr:colOff>
      <xdr:row>1</xdr:row>
      <xdr:rowOff>60615</xdr:rowOff>
    </xdr:from>
    <xdr:to>
      <xdr:col>10</xdr:col>
      <xdr:colOff>597476</xdr:colOff>
      <xdr:row>3</xdr:row>
      <xdr:rowOff>393989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2476" y="155865"/>
          <a:ext cx="978477" cy="96548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333375</xdr:colOff>
      <xdr:row>3</xdr:row>
      <xdr:rowOff>38100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9763125" y="200025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HOME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57150</xdr:colOff>
      <xdr:row>3</xdr:row>
      <xdr:rowOff>95250</xdr:rowOff>
    </xdr:from>
    <xdr:to>
      <xdr:col>26</xdr:col>
      <xdr:colOff>190500</xdr:colOff>
      <xdr:row>4</xdr:row>
      <xdr:rowOff>104775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5306675" y="676275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HOME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12</xdr:col>
      <xdr:colOff>333375</xdr:colOff>
      <xdr:row>2</xdr:row>
      <xdr:rowOff>209550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7858125" y="238125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HOME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0</xdr:row>
      <xdr:rowOff>152400</xdr:rowOff>
    </xdr:from>
    <xdr:to>
      <xdr:col>12</xdr:col>
      <xdr:colOff>485776</xdr:colOff>
      <xdr:row>1</xdr:row>
      <xdr:rowOff>302078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591300" y="152400"/>
          <a:ext cx="2695576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1</xdr:row>
      <xdr:rowOff>95250</xdr:rowOff>
    </xdr:from>
    <xdr:to>
      <xdr:col>13</xdr:col>
      <xdr:colOff>571501</xdr:colOff>
      <xdr:row>2</xdr:row>
      <xdr:rowOff>35378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715125" y="285750"/>
          <a:ext cx="2238376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180975</xdr:rowOff>
    </xdr:from>
    <xdr:to>
      <xdr:col>14</xdr:col>
      <xdr:colOff>523876</xdr:colOff>
      <xdr:row>2</xdr:row>
      <xdr:rowOff>121103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886575" y="371475"/>
          <a:ext cx="2085976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180975</xdr:rowOff>
    </xdr:from>
    <xdr:to>
      <xdr:col>14</xdr:col>
      <xdr:colOff>523876</xdr:colOff>
      <xdr:row>2</xdr:row>
      <xdr:rowOff>121103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886575" y="371475"/>
          <a:ext cx="2085976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161925</xdr:rowOff>
    </xdr:from>
    <xdr:to>
      <xdr:col>11</xdr:col>
      <xdr:colOff>323850</xdr:colOff>
      <xdr:row>3</xdr:row>
      <xdr:rowOff>638175</xdr:rowOff>
    </xdr:to>
    <xdr:sp macro="" textlink="">
      <xdr:nvSpPr>
        <xdr:cNvPr id="2" name="Rounded Rectangle 1"/>
        <xdr:cNvSpPr/>
      </xdr:nvSpPr>
      <xdr:spPr>
        <a:xfrm>
          <a:off x="257175" y="352425"/>
          <a:ext cx="5962650" cy="866775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/>
            <a:t>Tentukan</a:t>
          </a:r>
          <a:r>
            <a:rPr lang="en-US" sz="1600" b="1" baseline="0"/>
            <a:t> Kriteria Rentang Penilaian</a:t>
          </a:r>
        </a:p>
        <a:p>
          <a:pPr algn="l"/>
          <a:r>
            <a:rPr lang="en-US" sz="1100" baseline="0"/>
            <a:t>1. Kriteria ini harus sesuai dengan rentang kriteria aplikasi daftar nilai yang digunakan</a:t>
          </a:r>
        </a:p>
        <a:p>
          <a:pPr algn="l"/>
          <a:r>
            <a:rPr lang="en-US" sz="1100" baseline="0"/>
            <a:t>2. Kriteria berpengaruh pada nilai berskala  1 - 4 yang muncul pada halaman rapot</a:t>
          </a:r>
          <a:endParaRPr lang="en-US" sz="1100"/>
        </a:p>
        <a:p>
          <a:pPr algn="l"/>
          <a:endParaRPr lang="en-US" sz="1100"/>
        </a:p>
      </xdr:txBody>
    </xdr:sp>
    <xdr:clientData/>
  </xdr:twoCellAnchor>
  <xdr:twoCellAnchor>
    <xdr:from>
      <xdr:col>12</xdr:col>
      <xdr:colOff>361950</xdr:colOff>
      <xdr:row>1</xdr:row>
      <xdr:rowOff>57150</xdr:rowOff>
    </xdr:from>
    <xdr:to>
      <xdr:col>15</xdr:col>
      <xdr:colOff>19050</xdr:colOff>
      <xdr:row>3</xdr:row>
      <xdr:rowOff>0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6600825" y="247650"/>
          <a:ext cx="1485900" cy="333375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12</xdr:col>
      <xdr:colOff>361950</xdr:colOff>
      <xdr:row>3</xdr:row>
      <xdr:rowOff>47626</xdr:rowOff>
    </xdr:from>
    <xdr:to>
      <xdr:col>15</xdr:col>
      <xdr:colOff>38100</xdr:colOff>
      <xdr:row>3</xdr:row>
      <xdr:rowOff>447676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600825" y="628651"/>
          <a:ext cx="1504950" cy="40005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INPUT DATA SISWA</a:t>
          </a:r>
        </a:p>
      </xdr:txBody>
    </xdr:sp>
    <xdr:clientData/>
  </xdr:twoCellAnchor>
  <xdr:twoCellAnchor>
    <xdr:from>
      <xdr:col>11</xdr:col>
      <xdr:colOff>38100</xdr:colOff>
      <xdr:row>14</xdr:row>
      <xdr:rowOff>180975</xdr:rowOff>
    </xdr:from>
    <xdr:to>
      <xdr:col>12</xdr:col>
      <xdr:colOff>0</xdr:colOff>
      <xdr:row>19</xdr:row>
      <xdr:rowOff>9525</xdr:rowOff>
    </xdr:to>
    <xdr:sp macro="" textlink="">
      <xdr:nvSpPr>
        <xdr:cNvPr id="7" name="Left Arrow 6"/>
        <xdr:cNvSpPr/>
      </xdr:nvSpPr>
      <xdr:spPr>
        <a:xfrm>
          <a:off x="5724525" y="3667125"/>
          <a:ext cx="304800" cy="1162050"/>
        </a:xfrm>
        <a:prstGeom prst="lef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3</xdr:row>
      <xdr:rowOff>95250</xdr:rowOff>
    </xdr:from>
    <xdr:to>
      <xdr:col>7</xdr:col>
      <xdr:colOff>542925</xdr:colOff>
      <xdr:row>6</xdr:row>
      <xdr:rowOff>38100</xdr:rowOff>
    </xdr:to>
    <xdr:sp macro="" textlink="">
      <xdr:nvSpPr>
        <xdr:cNvPr id="6" name="Rounded Rectangle 5">
          <a:hlinkClick xmlns:r="http://schemas.openxmlformats.org/officeDocument/2006/relationships" r:id="rId1"/>
        </xdr:cNvPr>
        <xdr:cNvSpPr/>
      </xdr:nvSpPr>
      <xdr:spPr>
        <a:xfrm>
          <a:off x="4695825" y="666750"/>
          <a:ext cx="1485900" cy="514350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/>
            <a:t>HOME</a:t>
          </a:r>
          <a:endParaRPr lang="en-U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204107</xdr:colOff>
      <xdr:row>13</xdr:row>
      <xdr:rowOff>108857</xdr:rowOff>
    </xdr:from>
    <xdr:to>
      <xdr:col>28</xdr:col>
      <xdr:colOff>435430</xdr:colOff>
      <xdr:row>14</xdr:row>
      <xdr:rowOff>204107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16165286" y="2843893"/>
          <a:ext cx="2680608" cy="34017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ASPEK</a:t>
          </a:r>
          <a:r>
            <a:rPr lang="en-US" sz="1800" b="1" baseline="0"/>
            <a:t> KETERAMPILAN</a:t>
          </a:r>
          <a:endParaRPr lang="en-US" sz="1800" b="1"/>
        </a:p>
      </xdr:txBody>
    </xdr:sp>
    <xdr:clientData/>
  </xdr:twoCellAnchor>
  <xdr:twoCellAnchor>
    <xdr:from>
      <xdr:col>24</xdr:col>
      <xdr:colOff>206829</xdr:colOff>
      <xdr:row>15</xdr:row>
      <xdr:rowOff>29936</xdr:rowOff>
    </xdr:from>
    <xdr:to>
      <xdr:col>28</xdr:col>
      <xdr:colOff>438152</xdr:colOff>
      <xdr:row>16</xdr:row>
      <xdr:rowOff>125186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16168008" y="3254829"/>
          <a:ext cx="2680608" cy="340178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REKAP SEMUA ASPEK</a:t>
          </a:r>
        </a:p>
      </xdr:txBody>
    </xdr:sp>
    <xdr:clientData/>
  </xdr:twoCellAnchor>
  <xdr:twoCellAnchor>
    <xdr:from>
      <xdr:col>3</xdr:col>
      <xdr:colOff>40821</xdr:colOff>
      <xdr:row>3</xdr:row>
      <xdr:rowOff>108858</xdr:rowOff>
    </xdr:from>
    <xdr:to>
      <xdr:col>7</xdr:col>
      <xdr:colOff>272144</xdr:colOff>
      <xdr:row>5</xdr:row>
      <xdr:rowOff>68036</xdr:rowOff>
    </xdr:to>
    <xdr:sp macro="" textlink="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3143250" y="693965"/>
          <a:ext cx="2680608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39</xdr:col>
      <xdr:colOff>585107</xdr:colOff>
      <xdr:row>3</xdr:row>
      <xdr:rowOff>108857</xdr:rowOff>
    </xdr:from>
    <xdr:to>
      <xdr:col>44</xdr:col>
      <xdr:colOff>204108</xdr:colOff>
      <xdr:row>5</xdr:row>
      <xdr:rowOff>68035</xdr:rowOff>
    </xdr:to>
    <xdr:sp macro="" textlink="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25077964" y="693964"/>
          <a:ext cx="2680608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24</xdr:col>
      <xdr:colOff>231322</xdr:colOff>
      <xdr:row>17</xdr:row>
      <xdr:rowOff>27215</xdr:rowOff>
    </xdr:from>
    <xdr:to>
      <xdr:col>28</xdr:col>
      <xdr:colOff>462645</xdr:colOff>
      <xdr:row>18</xdr:row>
      <xdr:rowOff>122464</xdr:rowOff>
    </xdr:to>
    <xdr:sp macro="" textlink="">
      <xdr:nvSpPr>
        <xdr:cNvPr id="9" name="Rounded Rectangle 8">
          <a:hlinkClick xmlns:r="http://schemas.openxmlformats.org/officeDocument/2006/relationships" r:id="rId3"/>
        </xdr:cNvPr>
        <xdr:cNvSpPr/>
      </xdr:nvSpPr>
      <xdr:spPr>
        <a:xfrm>
          <a:off x="16192501" y="4449536"/>
          <a:ext cx="2680608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2</xdr:col>
      <xdr:colOff>27214</xdr:colOff>
      <xdr:row>20</xdr:row>
      <xdr:rowOff>1</xdr:rowOff>
    </xdr:from>
    <xdr:to>
      <xdr:col>6</xdr:col>
      <xdr:colOff>258536</xdr:colOff>
      <xdr:row>21</xdr:row>
      <xdr:rowOff>149679</xdr:rowOff>
    </xdr:to>
    <xdr:sp macro="" textlink="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2517321" y="5157108"/>
          <a:ext cx="2680608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176892</xdr:colOff>
      <xdr:row>11</xdr:row>
      <xdr:rowOff>285750</xdr:rowOff>
    </xdr:from>
    <xdr:to>
      <xdr:col>28</xdr:col>
      <xdr:colOff>408215</xdr:colOff>
      <xdr:row>13</xdr:row>
      <xdr:rowOff>54428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6083642" y="2428875"/>
          <a:ext cx="2669723" cy="321128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ASPEK</a:t>
          </a:r>
          <a:r>
            <a:rPr lang="en-US" sz="1800" b="1" baseline="0"/>
            <a:t> PENGETAHUAN</a:t>
          </a:r>
          <a:endParaRPr lang="en-US" sz="1800" b="1"/>
        </a:p>
      </xdr:txBody>
    </xdr:sp>
    <xdr:clientData/>
  </xdr:twoCellAnchor>
  <xdr:twoCellAnchor>
    <xdr:from>
      <xdr:col>24</xdr:col>
      <xdr:colOff>206829</xdr:colOff>
      <xdr:row>13</xdr:row>
      <xdr:rowOff>166012</xdr:rowOff>
    </xdr:from>
    <xdr:to>
      <xdr:col>28</xdr:col>
      <xdr:colOff>438152</xdr:colOff>
      <xdr:row>15</xdr:row>
      <xdr:rowOff>16332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16331293" y="2873833"/>
          <a:ext cx="2680609" cy="340178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REKAP SEMUA ASPEK</a:t>
          </a:r>
        </a:p>
      </xdr:txBody>
    </xdr:sp>
    <xdr:clientData/>
  </xdr:twoCellAnchor>
  <xdr:twoCellAnchor>
    <xdr:from>
      <xdr:col>3</xdr:col>
      <xdr:colOff>40821</xdr:colOff>
      <xdr:row>3</xdr:row>
      <xdr:rowOff>108858</xdr:rowOff>
    </xdr:from>
    <xdr:to>
      <xdr:col>7</xdr:col>
      <xdr:colOff>272144</xdr:colOff>
      <xdr:row>5</xdr:row>
      <xdr:rowOff>68036</xdr:rowOff>
    </xdr:to>
    <xdr:sp macro="" textlink="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3145971" y="689883"/>
          <a:ext cx="2669723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37</xdr:col>
      <xdr:colOff>585107</xdr:colOff>
      <xdr:row>3</xdr:row>
      <xdr:rowOff>108857</xdr:rowOff>
    </xdr:from>
    <xdr:to>
      <xdr:col>42</xdr:col>
      <xdr:colOff>204108</xdr:colOff>
      <xdr:row>5</xdr:row>
      <xdr:rowOff>68035</xdr:rowOff>
    </xdr:to>
    <xdr:sp macro="" textlink="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24645257" y="689882"/>
          <a:ext cx="2667001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24</xdr:col>
      <xdr:colOff>312964</xdr:colOff>
      <xdr:row>15</xdr:row>
      <xdr:rowOff>122464</xdr:rowOff>
    </xdr:from>
    <xdr:to>
      <xdr:col>28</xdr:col>
      <xdr:colOff>367393</xdr:colOff>
      <xdr:row>16</xdr:row>
      <xdr:rowOff>217713</xdr:rowOff>
    </xdr:to>
    <xdr:sp macro="" textlink="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6695964" y="4136571"/>
          <a:ext cx="2680608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2</xdr:col>
      <xdr:colOff>13608</xdr:colOff>
      <xdr:row>20</xdr:row>
      <xdr:rowOff>0</xdr:rowOff>
    </xdr:from>
    <xdr:to>
      <xdr:col>6</xdr:col>
      <xdr:colOff>244930</xdr:colOff>
      <xdr:row>21</xdr:row>
      <xdr:rowOff>149678</xdr:rowOff>
    </xdr:to>
    <xdr:sp macro="" textlink="">
      <xdr:nvSpPr>
        <xdr:cNvPr id="8" name="Rounded Rectangle 7">
          <a:hlinkClick xmlns:r="http://schemas.openxmlformats.org/officeDocument/2006/relationships" r:id="rId3"/>
        </xdr:cNvPr>
        <xdr:cNvSpPr/>
      </xdr:nvSpPr>
      <xdr:spPr>
        <a:xfrm>
          <a:off x="2503715" y="5238750"/>
          <a:ext cx="2680608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1</xdr:row>
      <xdr:rowOff>9525</xdr:rowOff>
    </xdr:from>
    <xdr:to>
      <xdr:col>14</xdr:col>
      <xdr:colOff>390525</xdr:colOff>
      <xdr:row>3</xdr:row>
      <xdr:rowOff>76200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0963275" y="200025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HOME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342900</xdr:colOff>
      <xdr:row>0</xdr:row>
      <xdr:rowOff>152400</xdr:rowOff>
    </xdr:from>
    <xdr:to>
      <xdr:col>12</xdr:col>
      <xdr:colOff>66675</xdr:colOff>
      <xdr:row>3</xdr:row>
      <xdr:rowOff>19050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353175" y="152400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HOME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333375</xdr:colOff>
      <xdr:row>3</xdr:row>
      <xdr:rowOff>38100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9763125" y="200025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HOME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333375</xdr:colOff>
      <xdr:row>3</xdr:row>
      <xdr:rowOff>38100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9763125" y="200025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HOME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ndra%20Hermawan\Downloads\Daftar%20Nama%20Siswa%202016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I A"/>
      <sheetName val="VII B"/>
      <sheetName val="VIII A"/>
      <sheetName val="VIII B"/>
      <sheetName val="VIII C"/>
      <sheetName val="IX A"/>
      <sheetName val="IX B"/>
      <sheetName val="IX C"/>
      <sheetName val="IX D"/>
      <sheetName val="IX 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showRowColHeaders="0" zoomScale="110" zoomScaleNormal="110" workbookViewId="0">
      <selection activeCell="H5" sqref="H5:I5"/>
    </sheetView>
  </sheetViews>
  <sheetFormatPr defaultRowHeight="15"/>
  <cols>
    <col min="1" max="2" width="1.28515625" style="1" customWidth="1"/>
    <col min="3" max="3" width="9.140625" style="1"/>
    <col min="4" max="4" width="21.42578125" style="1" bestFit="1" customWidth="1"/>
    <col min="5" max="5" width="2.5703125" style="1" customWidth="1"/>
    <col min="6" max="7" width="15.7109375" style="1" customWidth="1"/>
    <col min="8" max="9" width="9.140625" style="1"/>
    <col min="10" max="10" width="15" style="1" bestFit="1" customWidth="1"/>
    <col min="11" max="11" width="9.85546875" style="1" bestFit="1" customWidth="1"/>
    <col min="12" max="12" width="9.140625" style="1"/>
    <col min="13" max="13" width="1.7109375" style="1" customWidth="1"/>
    <col min="14" max="14" width="9.140625" style="1"/>
    <col min="15" max="15" width="5.7109375" style="1" hidden="1" customWidth="1"/>
    <col min="16" max="16" width="4.85546875" style="1" hidden="1" customWidth="1"/>
    <col min="17" max="17" width="6.85546875" style="1" hidden="1" customWidth="1"/>
    <col min="18" max="18" width="2.28515625" style="1" hidden="1" customWidth="1"/>
    <col min="19" max="19" width="3.140625" style="1" hidden="1" customWidth="1"/>
    <col min="20" max="16384" width="9.140625" style="1"/>
  </cols>
  <sheetData>
    <row r="1" spans="2:19" ht="7.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2:19" ht="22.5">
      <c r="B2" s="2"/>
      <c r="C2" s="327" t="s">
        <v>0</v>
      </c>
      <c r="D2" s="327"/>
      <c r="E2" s="327"/>
      <c r="F2" s="327"/>
      <c r="G2" s="327"/>
      <c r="H2" s="327"/>
      <c r="I2" s="327"/>
      <c r="J2" s="11"/>
      <c r="K2" s="11"/>
      <c r="L2" s="11"/>
      <c r="M2" s="2"/>
    </row>
    <row r="3" spans="2:19" ht="27">
      <c r="B3" s="2"/>
      <c r="C3" s="328" t="s">
        <v>1</v>
      </c>
      <c r="D3" s="328"/>
      <c r="E3" s="328"/>
      <c r="F3" s="328"/>
      <c r="G3" s="328"/>
      <c r="H3" s="328"/>
      <c r="I3" s="328"/>
      <c r="J3" s="11"/>
      <c r="K3" s="11"/>
      <c r="L3" s="11"/>
      <c r="M3" s="2"/>
    </row>
    <row r="4" spans="2:19" ht="33.75">
      <c r="B4" s="2"/>
      <c r="C4" s="329" t="s">
        <v>261</v>
      </c>
      <c r="D4" s="329"/>
      <c r="E4" s="329"/>
      <c r="F4" s="329"/>
      <c r="G4" s="329"/>
      <c r="H4" s="329"/>
      <c r="I4" s="329"/>
      <c r="J4" s="12"/>
      <c r="K4" s="11"/>
      <c r="L4" s="11"/>
      <c r="M4" s="2"/>
      <c r="O4" s="299" t="s">
        <v>190</v>
      </c>
      <c r="P4" s="299"/>
      <c r="Q4" s="299"/>
      <c r="R4" s="299"/>
      <c r="S4" s="299"/>
    </row>
    <row r="5" spans="2:19">
      <c r="B5" s="2"/>
      <c r="C5" s="306" t="s">
        <v>9</v>
      </c>
      <c r="D5" s="3" t="s">
        <v>2</v>
      </c>
      <c r="E5" s="4" t="s">
        <v>10</v>
      </c>
      <c r="F5" s="309"/>
      <c r="G5" s="309"/>
      <c r="H5" s="300" t="s">
        <v>11</v>
      </c>
      <c r="I5" s="301"/>
      <c r="J5" s="314" t="s">
        <v>17</v>
      </c>
      <c r="K5" s="314"/>
      <c r="L5" s="314"/>
      <c r="M5" s="2"/>
      <c r="O5" s="18">
        <f>Kriteria!C10</f>
        <v>89</v>
      </c>
      <c r="P5" s="17" t="s">
        <v>170</v>
      </c>
      <c r="Q5" s="18">
        <f>Kriteria!E10</f>
        <v>100</v>
      </c>
      <c r="R5" s="17" t="s">
        <v>33</v>
      </c>
      <c r="S5" s="17" t="s">
        <v>39</v>
      </c>
    </row>
    <row r="6" spans="2:19">
      <c r="B6" s="2"/>
      <c r="C6" s="307"/>
      <c r="D6" s="5" t="s">
        <v>67</v>
      </c>
      <c r="E6" s="6" t="s">
        <v>10</v>
      </c>
      <c r="F6" s="310" t="s">
        <v>29</v>
      </c>
      <c r="G6" s="310"/>
      <c r="H6" s="302" t="s">
        <v>13</v>
      </c>
      <c r="I6" s="303"/>
      <c r="J6" s="315" t="s">
        <v>23</v>
      </c>
      <c r="K6" s="315"/>
      <c r="L6" s="315"/>
      <c r="M6" s="2"/>
      <c r="O6" s="18">
        <f>Kriteria!C11</f>
        <v>84</v>
      </c>
      <c r="P6" s="17" t="s">
        <v>170</v>
      </c>
      <c r="Q6" s="18">
        <f>Kriteria!E11</f>
        <v>89</v>
      </c>
      <c r="R6" s="17" t="s">
        <v>34</v>
      </c>
      <c r="S6" s="17" t="s">
        <v>34</v>
      </c>
    </row>
    <row r="7" spans="2:19">
      <c r="B7" s="2"/>
      <c r="C7" s="307"/>
      <c r="D7" s="5" t="s">
        <v>3</v>
      </c>
      <c r="E7" s="6" t="s">
        <v>10</v>
      </c>
      <c r="F7" s="309"/>
      <c r="G7" s="309"/>
      <c r="H7" s="304" t="s">
        <v>7</v>
      </c>
      <c r="I7" s="305"/>
      <c r="J7" s="316" t="s">
        <v>24</v>
      </c>
      <c r="K7" s="316"/>
      <c r="L7" s="316"/>
      <c r="M7" s="2"/>
      <c r="O7" s="18">
        <f>Kriteria!C12</f>
        <v>76</v>
      </c>
      <c r="P7" s="17" t="s">
        <v>170</v>
      </c>
      <c r="Q7" s="18">
        <f>Kriteria!E12</f>
        <v>84</v>
      </c>
      <c r="R7" s="17" t="s">
        <v>35</v>
      </c>
      <c r="S7" s="17" t="s">
        <v>35</v>
      </c>
    </row>
    <row r="8" spans="2:19">
      <c r="B8" s="2"/>
      <c r="C8" s="307"/>
      <c r="D8" s="5" t="s">
        <v>4</v>
      </c>
      <c r="E8" s="6" t="s">
        <v>10</v>
      </c>
      <c r="F8" s="310"/>
      <c r="G8" s="310"/>
      <c r="H8" s="319" t="s">
        <v>26</v>
      </c>
      <c r="I8" s="320"/>
      <c r="J8" s="316" t="s">
        <v>25</v>
      </c>
      <c r="K8" s="316"/>
      <c r="L8" s="316"/>
      <c r="M8" s="2"/>
      <c r="O8" s="18">
        <f>Kriteria!C13</f>
        <v>0</v>
      </c>
      <c r="P8" s="17" t="s">
        <v>170</v>
      </c>
      <c r="Q8" s="18">
        <f>Kriteria!E13</f>
        <v>76</v>
      </c>
      <c r="R8" s="17" t="s">
        <v>36</v>
      </c>
      <c r="S8" s="17" t="s">
        <v>40</v>
      </c>
    </row>
    <row r="9" spans="2:19">
      <c r="B9" s="2"/>
      <c r="C9" s="307"/>
      <c r="D9" s="311" t="s">
        <v>5</v>
      </c>
      <c r="E9" s="311"/>
      <c r="F9" s="311"/>
      <c r="G9" s="311"/>
      <c r="H9" s="321"/>
      <c r="I9" s="322"/>
      <c r="J9" s="325"/>
      <c r="K9" s="325"/>
      <c r="L9" s="325"/>
      <c r="M9" s="2"/>
    </row>
    <row r="10" spans="2:19">
      <c r="B10" s="2"/>
      <c r="C10" s="307"/>
      <c r="D10" s="7" t="s">
        <v>6</v>
      </c>
      <c r="E10" s="8" t="s">
        <v>10</v>
      </c>
      <c r="F10" s="264">
        <v>76</v>
      </c>
      <c r="G10" s="8" t="str">
        <f>IFERROR(IF(F10&lt;Q8,"D",IF(F10&lt;Q7,"C",IF(F10&lt;Q6,"B","A"))),"")</f>
        <v>C</v>
      </c>
      <c r="H10" s="323" t="s">
        <v>12</v>
      </c>
      <c r="I10" s="323"/>
      <c r="J10" s="326" t="s">
        <v>16</v>
      </c>
      <c r="K10" s="326"/>
      <c r="L10" s="326"/>
      <c r="M10" s="2"/>
    </row>
    <row r="11" spans="2:19">
      <c r="B11" s="2"/>
      <c r="C11" s="307"/>
      <c r="D11" s="7" t="s">
        <v>7</v>
      </c>
      <c r="E11" s="8" t="s">
        <v>10</v>
      </c>
      <c r="F11" s="8">
        <f>IF(F10="","",F10)</f>
        <v>76</v>
      </c>
      <c r="G11" s="8" t="str">
        <f>IFERROR(IF(G10="","",G10),"")</f>
        <v>C</v>
      </c>
      <c r="H11" s="324" t="s">
        <v>226</v>
      </c>
      <c r="I11" s="324"/>
      <c r="J11" s="232" t="s">
        <v>18</v>
      </c>
      <c r="K11" s="233" t="s">
        <v>20</v>
      </c>
      <c r="L11" s="233" t="s">
        <v>19</v>
      </c>
      <c r="M11" s="2"/>
    </row>
    <row r="12" spans="2:19">
      <c r="B12" s="2"/>
      <c r="C12" s="308"/>
      <c r="D12" s="9" t="s">
        <v>8</v>
      </c>
      <c r="E12" s="10" t="s">
        <v>10</v>
      </c>
      <c r="F12" s="265">
        <v>3</v>
      </c>
      <c r="G12" s="10" t="str">
        <f>IF(F12=1,"K",IF(F12=2,"C",IF(F12=3,"B","A")))</f>
        <v>B</v>
      </c>
      <c r="H12" s="230" t="s">
        <v>14</v>
      </c>
      <c r="I12" s="231" t="s">
        <v>15</v>
      </c>
      <c r="J12" s="275" t="s">
        <v>21</v>
      </c>
      <c r="K12" s="312" t="s">
        <v>22</v>
      </c>
      <c r="L12" s="312"/>
      <c r="M12" s="2"/>
    </row>
    <row r="13" spans="2:19" ht="9.75" customHeight="1">
      <c r="B13" s="2"/>
      <c r="C13" s="317" t="s">
        <v>28</v>
      </c>
      <c r="D13" s="317"/>
      <c r="E13" s="317"/>
      <c r="F13" s="317"/>
      <c r="G13" s="317"/>
      <c r="H13" s="318" t="s">
        <v>27</v>
      </c>
      <c r="I13" s="313"/>
      <c r="J13" s="313" t="s">
        <v>260</v>
      </c>
      <c r="K13" s="313"/>
      <c r="L13" s="313"/>
      <c r="M13" s="2"/>
    </row>
    <row r="14" spans="2:19" ht="6.75" customHeight="1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2:19">
      <c r="B15" s="298"/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</row>
    <row r="16" spans="2:19">
      <c r="B16" s="298"/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</row>
  </sheetData>
  <sheetProtection password="CA29" sheet="1" objects="1" scenarios="1"/>
  <mergeCells count="27">
    <mergeCell ref="J8:L8"/>
    <mergeCell ref="J9:L9"/>
    <mergeCell ref="J10:L10"/>
    <mergeCell ref="C2:I2"/>
    <mergeCell ref="C3:I3"/>
    <mergeCell ref="C4:I4"/>
    <mergeCell ref="C13:G13"/>
    <mergeCell ref="H13:I13"/>
    <mergeCell ref="H8:I9"/>
    <mergeCell ref="H10:I10"/>
    <mergeCell ref="H11:I11"/>
    <mergeCell ref="B15:M16"/>
    <mergeCell ref="O4:S4"/>
    <mergeCell ref="H5:I5"/>
    <mergeCell ref="H6:I6"/>
    <mergeCell ref="H7:I7"/>
    <mergeCell ref="C5:C12"/>
    <mergeCell ref="F5:G5"/>
    <mergeCell ref="F6:G6"/>
    <mergeCell ref="F7:G7"/>
    <mergeCell ref="F8:G8"/>
    <mergeCell ref="D9:G9"/>
    <mergeCell ref="K12:L12"/>
    <mergeCell ref="J13:L13"/>
    <mergeCell ref="J5:L5"/>
    <mergeCell ref="J6:L6"/>
    <mergeCell ref="J7:L7"/>
  </mergeCells>
  <hyperlinks>
    <hyperlink ref="H6:I6" location="Pengetahuan!A1" display="Pengetahuan"/>
    <hyperlink ref="H7:I7" location="Keterampilan!A1" display="Keterampilan"/>
    <hyperlink ref="H10:I10" location="Rekap!A1" display="Rekap Semua Aspek"/>
    <hyperlink ref="H11:I11" location="PTS!A1" display="Laporan UTS"/>
    <hyperlink ref="H12" location="DS!A1" display="D.Serap"/>
    <hyperlink ref="I12" location="Rank!A1" display="Rank"/>
    <hyperlink ref="K11" location="Pf!A1" display="Portofolio"/>
    <hyperlink ref="J11" location="UK!A1" display="Unjuk Kerja"/>
    <hyperlink ref="L11" location="Prj!A1" display="Projek"/>
    <hyperlink ref="J6:L6" location="Kriteria!A1" display="RENTANG NILAI &amp; KRITERIA"/>
    <hyperlink ref="J12" location="'Diri Sendiri'!A1" display="Pen.Diri Sendiri"/>
    <hyperlink ref="K12:L12" location="PAT!A1" display="Pen.Antar Teman"/>
    <hyperlink ref="J7:L7" location="'Jur KI1'!A1" display="JURNAL SPIRITUAL (KI 1)"/>
    <hyperlink ref="J8:L8" location="'Jur KI2'!A1" display="JURNAL SOSIAL (KI 2)"/>
    <hyperlink ref="H5:I5" location="data!A1" display="INPUT DATA SISWA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"/>
  <sheetViews>
    <sheetView showRowColHeaders="0" zoomScale="80" zoomScaleNormal="80" workbookViewId="0"/>
  </sheetViews>
  <sheetFormatPr defaultRowHeight="15"/>
  <cols>
    <col min="1" max="1" width="4.5703125" style="55" bestFit="1" customWidth="1"/>
    <col min="2" max="2" width="29.42578125" style="55" bestFit="1" customWidth="1"/>
    <col min="3" max="6" width="9.42578125" style="55" bestFit="1" customWidth="1"/>
    <col min="7" max="9" width="9.140625" style="55"/>
    <col min="10" max="10" width="3.7109375" style="55" hidden="1" customWidth="1"/>
    <col min="11" max="11" width="5.5703125" style="55" bestFit="1" customWidth="1"/>
    <col min="12" max="12" width="7.140625" style="55" hidden="1" customWidth="1"/>
    <col min="13" max="13" width="7.140625" style="55" customWidth="1"/>
    <col min="14" max="14" width="5.140625" style="55" customWidth="1"/>
    <col min="15" max="15" width="9.140625" style="55"/>
    <col min="16" max="16" width="11.140625" style="55" bestFit="1" customWidth="1"/>
    <col min="17" max="16384" width="9.140625" style="55"/>
  </cols>
  <sheetData>
    <row r="1" spans="1:17" ht="15.75">
      <c r="A1" s="22"/>
      <c r="B1" s="594" t="str">
        <f>Rekap!B1</f>
        <v>DINAS DIKPORA KABUPATEN DOMPU</v>
      </c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5"/>
      <c r="P1" s="596"/>
      <c r="Q1" s="22"/>
    </row>
    <row r="2" spans="1:17" ht="31.5">
      <c r="A2" s="22"/>
      <c r="B2" s="551" t="str">
        <f>Rekap!B2</f>
        <v>SMPN 7 IT DOMPU</v>
      </c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3"/>
      <c r="Q2" s="22"/>
    </row>
    <row r="3" spans="1:17" ht="16.5" thickBot="1">
      <c r="A3" s="22"/>
      <c r="B3" s="600" t="str">
        <f>Rekap!B3</f>
        <v>Jln. Dorobata No.02 Kel. Kandai Satu Kab.Dompu</v>
      </c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2"/>
      <c r="Q3" s="22"/>
    </row>
    <row r="4" spans="1:17" ht="29.25" thickBot="1">
      <c r="A4" s="22"/>
      <c r="B4" s="603" t="s">
        <v>151</v>
      </c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5"/>
      <c r="Q4" s="22"/>
    </row>
    <row r="5" spans="1:17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7">
      <c r="A7" s="22"/>
      <c r="B7" s="23" t="s">
        <v>76</v>
      </c>
      <c r="C7" s="24" t="str">
        <f>Pengetahuan!C8</f>
        <v/>
      </c>
      <c r="D7" s="22"/>
      <c r="E7" s="22"/>
      <c r="F7" s="22"/>
      <c r="G7" s="23" t="s">
        <v>82</v>
      </c>
      <c r="H7" s="24" t="str">
        <f>Pengetahuan!X8</f>
        <v>1 (ganjil)</v>
      </c>
      <c r="I7" s="22"/>
      <c r="J7" s="22"/>
      <c r="K7" s="22"/>
      <c r="L7" s="23" t="s">
        <v>130</v>
      </c>
      <c r="M7" s="23"/>
      <c r="N7" s="47"/>
      <c r="O7" s="22"/>
      <c r="P7" s="22"/>
      <c r="Q7" s="22"/>
    </row>
    <row r="8" spans="1:17">
      <c r="A8" s="22"/>
      <c r="B8" s="23" t="s">
        <v>77</v>
      </c>
      <c r="C8" s="24" t="str">
        <f>Pengetahuan!C9</f>
        <v/>
      </c>
      <c r="D8" s="22"/>
      <c r="E8" s="22"/>
      <c r="F8" s="22"/>
      <c r="G8" s="23" t="s">
        <v>79</v>
      </c>
      <c r="H8" s="24" t="str">
        <f>Pengetahuan!X9</f>
        <v/>
      </c>
      <c r="I8" s="22"/>
      <c r="J8" s="22"/>
      <c r="K8" s="22"/>
      <c r="L8" s="23" t="s">
        <v>81</v>
      </c>
      <c r="M8" s="23"/>
      <c r="N8" s="47"/>
      <c r="O8" s="22"/>
      <c r="P8" s="22"/>
      <c r="Q8" s="22"/>
    </row>
    <row r="9" spans="1:17">
      <c r="A9" s="22"/>
      <c r="B9" s="23" t="s">
        <v>146</v>
      </c>
      <c r="C9" s="2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>
      <c r="A12" s="22"/>
      <c r="B12" s="22"/>
      <c r="C12" s="611" t="s">
        <v>150</v>
      </c>
      <c r="D12" s="611"/>
      <c r="E12" s="611"/>
      <c r="F12" s="611"/>
      <c r="G12" s="22"/>
      <c r="H12" s="22"/>
      <c r="I12" s="22"/>
      <c r="J12" s="22"/>
      <c r="K12" s="22"/>
      <c r="L12" s="22"/>
      <c r="M12" s="22"/>
      <c r="N12" s="611" t="s">
        <v>131</v>
      </c>
      <c r="O12" s="611"/>
      <c r="P12" s="611"/>
      <c r="Q12" s="611"/>
    </row>
    <row r="13" spans="1:17">
      <c r="A13" s="22"/>
      <c r="B13" s="23" t="s">
        <v>132</v>
      </c>
      <c r="C13" s="254"/>
      <c r="D13" s="44"/>
      <c r="E13" s="44"/>
      <c r="F13" s="44"/>
      <c r="G13" s="22"/>
      <c r="H13" s="22"/>
      <c r="I13" s="22"/>
      <c r="J13" s="22"/>
      <c r="K13" s="22"/>
      <c r="L13" s="22"/>
      <c r="M13" s="22"/>
      <c r="N13" s="49" t="s">
        <v>132</v>
      </c>
      <c r="O13" s="256" t="s">
        <v>134</v>
      </c>
      <c r="P13" s="48"/>
      <c r="Q13" s="48"/>
    </row>
    <row r="14" spans="1:17">
      <c r="A14" s="22"/>
      <c r="B14" s="23" t="s">
        <v>135</v>
      </c>
      <c r="C14" s="255"/>
      <c r="D14" s="45"/>
      <c r="E14" s="45"/>
      <c r="F14" s="45"/>
      <c r="G14" s="22"/>
      <c r="H14" s="22"/>
      <c r="I14" s="22"/>
      <c r="J14" s="22"/>
      <c r="K14" s="22"/>
      <c r="L14" s="22"/>
      <c r="M14" s="22"/>
      <c r="N14" s="49" t="s">
        <v>135</v>
      </c>
      <c r="O14" s="256" t="s">
        <v>136</v>
      </c>
      <c r="P14" s="48"/>
      <c r="Q14" s="48"/>
    </row>
    <row r="15" spans="1:17">
      <c r="A15" s="22"/>
      <c r="B15" s="23" t="s">
        <v>137</v>
      </c>
      <c r="C15" s="254"/>
      <c r="D15" s="44"/>
      <c r="E15" s="44"/>
      <c r="F15" s="44"/>
      <c r="G15" s="22"/>
      <c r="H15" s="22"/>
      <c r="I15" s="22"/>
      <c r="J15" s="22"/>
      <c r="K15" s="22"/>
      <c r="L15" s="22"/>
      <c r="M15" s="22"/>
      <c r="N15" s="49" t="s">
        <v>137</v>
      </c>
      <c r="O15" s="256" t="s">
        <v>138</v>
      </c>
      <c r="P15" s="48"/>
      <c r="Q15" s="48"/>
    </row>
    <row r="16" spans="1:17">
      <c r="A16" s="22"/>
      <c r="B16" s="23" t="s">
        <v>139</v>
      </c>
      <c r="C16" s="255"/>
      <c r="D16" s="45"/>
      <c r="E16" s="45"/>
      <c r="F16" s="45"/>
      <c r="G16" s="22"/>
      <c r="H16" s="22"/>
      <c r="I16" s="22"/>
      <c r="J16" s="22"/>
      <c r="K16" s="22"/>
      <c r="L16" s="22"/>
      <c r="M16" s="22"/>
      <c r="N16" s="49" t="s">
        <v>139</v>
      </c>
      <c r="O16" s="256" t="s">
        <v>140</v>
      </c>
      <c r="P16" s="48"/>
      <c r="Q16" s="48"/>
    </row>
    <row r="17" spans="1:29">
      <c r="A17" s="22"/>
      <c r="B17" s="23" t="s">
        <v>141</v>
      </c>
      <c r="C17" s="254"/>
      <c r="D17" s="44"/>
      <c r="E17" s="44"/>
      <c r="F17" s="44"/>
      <c r="G17" s="22"/>
      <c r="H17" s="22"/>
      <c r="I17" s="22"/>
      <c r="J17" s="22"/>
      <c r="K17" s="22"/>
      <c r="L17" s="22"/>
      <c r="M17" s="22"/>
      <c r="N17" s="49"/>
      <c r="O17" s="48"/>
      <c r="P17" s="48"/>
      <c r="Q17" s="48"/>
    </row>
    <row r="18" spans="1:29">
      <c r="A18" s="22"/>
      <c r="B18" s="23" t="s">
        <v>142</v>
      </c>
      <c r="C18" s="255"/>
      <c r="D18" s="45"/>
      <c r="E18" s="45"/>
      <c r="F18" s="45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29">
      <c r="A19" s="22"/>
      <c r="B19" s="23" t="s">
        <v>143</v>
      </c>
      <c r="C19" s="254"/>
      <c r="D19" s="44"/>
      <c r="E19" s="44"/>
      <c r="F19" s="44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29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29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29" ht="39.950000000000003" customHeight="1">
      <c r="A22" s="606" t="s">
        <v>91</v>
      </c>
      <c r="B22" s="609" t="s">
        <v>147</v>
      </c>
      <c r="C22" s="612" t="str">
        <f>IF(C13="","",C13)</f>
        <v/>
      </c>
      <c r="D22" s="612" t="str">
        <f>IF(C14="","",C14)</f>
        <v/>
      </c>
      <c r="E22" s="612" t="str">
        <f>IF(C15="","",C15)</f>
        <v/>
      </c>
      <c r="F22" s="612" t="str">
        <f>IF(C16="","",C16)</f>
        <v/>
      </c>
      <c r="G22" s="612" t="str">
        <f>IF(C17="","",C17)</f>
        <v/>
      </c>
      <c r="H22" s="612" t="str">
        <f>IF(C18="","",C18)</f>
        <v/>
      </c>
      <c r="I22" s="612" t="str">
        <f>IF(C19="","",C19)</f>
        <v/>
      </c>
      <c r="J22" s="592" t="s">
        <v>107</v>
      </c>
      <c r="K22" s="592" t="s">
        <v>107</v>
      </c>
      <c r="L22" s="587" t="s">
        <v>97</v>
      </c>
      <c r="M22" s="587" t="s">
        <v>97</v>
      </c>
      <c r="N22" s="587" t="s">
        <v>144</v>
      </c>
      <c r="O22" s="587" t="s">
        <v>98</v>
      </c>
      <c r="P22" s="587" t="s">
        <v>145</v>
      </c>
      <c r="Q22" s="22"/>
    </row>
    <row r="23" spans="1:29" ht="39.950000000000003" customHeight="1">
      <c r="A23" s="607"/>
      <c r="B23" s="610"/>
      <c r="C23" s="613"/>
      <c r="D23" s="613"/>
      <c r="E23" s="613"/>
      <c r="F23" s="613"/>
      <c r="G23" s="613"/>
      <c r="H23" s="613"/>
      <c r="I23" s="613"/>
      <c r="J23" s="593"/>
      <c r="K23" s="593"/>
      <c r="L23" s="588"/>
      <c r="M23" s="588"/>
      <c r="N23" s="588"/>
      <c r="O23" s="588"/>
      <c r="P23" s="588"/>
      <c r="Q23" s="22"/>
    </row>
    <row r="24" spans="1:29">
      <c r="A24" s="607"/>
      <c r="B24" s="50" t="s">
        <v>148</v>
      </c>
      <c r="C24" s="257">
        <v>4</v>
      </c>
      <c r="D24" s="258"/>
      <c r="E24" s="258"/>
      <c r="F24" s="258"/>
      <c r="G24" s="258"/>
      <c r="H24" s="258"/>
      <c r="I24" s="258"/>
      <c r="J24" s="41">
        <f>IF(SUM(C24:I24)="","",SUM(C24:I24))</f>
        <v>4</v>
      </c>
      <c r="K24" s="46">
        <f>IF(J24=0,"",J24)</f>
        <v>4</v>
      </c>
      <c r="L24" s="41"/>
      <c r="M24" s="41"/>
      <c r="N24" s="41"/>
      <c r="O24" s="41"/>
      <c r="P24" s="41"/>
      <c r="Q24" s="22"/>
      <c r="S24" s="412" t="s">
        <v>31</v>
      </c>
      <c r="T24" s="412"/>
      <c r="U24" s="412"/>
      <c r="V24" s="412"/>
      <c r="W24" s="412"/>
      <c r="X24" s="412"/>
      <c r="Y24" s="412"/>
      <c r="Z24" s="412"/>
      <c r="AA24" s="412"/>
      <c r="AB24" s="412"/>
      <c r="AC24" s="412"/>
    </row>
    <row r="25" spans="1:29">
      <c r="A25" s="608"/>
      <c r="B25" s="8" t="s">
        <v>2</v>
      </c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3"/>
      <c r="Q25" s="22"/>
      <c r="S25" s="147" t="s">
        <v>32</v>
      </c>
      <c r="T25" s="446" t="s">
        <v>13</v>
      </c>
      <c r="U25" s="447"/>
      <c r="V25" s="448"/>
      <c r="W25" s="449" t="s">
        <v>7</v>
      </c>
      <c r="X25" s="449"/>
      <c r="Y25" s="449"/>
      <c r="Z25" s="450" t="s">
        <v>8</v>
      </c>
      <c r="AA25" s="450"/>
      <c r="AB25" s="450"/>
      <c r="AC25" s="450"/>
    </row>
    <row r="26" spans="1:29" ht="16.5">
      <c r="A26" s="13">
        <v>1</v>
      </c>
      <c r="B26" s="34" t="str">
        <f>UK!B26</f>
        <v>ADID AKBAR</v>
      </c>
      <c r="C26" s="259"/>
      <c r="D26" s="259"/>
      <c r="E26" s="259"/>
      <c r="F26" s="259"/>
      <c r="G26" s="259"/>
      <c r="H26" s="259"/>
      <c r="I26" s="259"/>
      <c r="J26" s="40">
        <f>IF(SUM(C26:I26)="","",SUM(C26:I26))</f>
        <v>0</v>
      </c>
      <c r="K26" s="40" t="str">
        <f>IF(J26=0,"",J26)</f>
        <v/>
      </c>
      <c r="L26" s="40" t="str">
        <f>IFERROR((K26/$K$24)*100,"")</f>
        <v/>
      </c>
      <c r="M26" s="155" t="str">
        <f>IFERROR(ROUND(IF(L26="","",L26),0),"")</f>
        <v/>
      </c>
      <c r="N26" s="229" t="str">
        <f>IF(M26&lt;$V$29,"1",IF(M26&lt;$V$28,"2",IF(M26&lt;$V$27,"3",IF(M26&lt;$V$26,"4",""))))</f>
        <v/>
      </c>
      <c r="O26" s="229" t="str">
        <f>IF(M26&lt;$V$29,"D",IF(M26&lt;$V$28,"C",IF(M26&lt;$V$27,"B",IF(M26&lt;$V$26,"A",""))))</f>
        <v/>
      </c>
      <c r="P26" s="156" t="str">
        <f>IF(M26="","",IF(M26&lt;$T$28,"Belum Tuntas","Tuntas"))</f>
        <v/>
      </c>
      <c r="Q26" s="22"/>
      <c r="S26" s="147" t="s">
        <v>33</v>
      </c>
      <c r="T26" s="148">
        <f>Pengetahuan!AO27</f>
        <v>89</v>
      </c>
      <c r="U26" s="149" t="s">
        <v>210</v>
      </c>
      <c r="V26" s="148">
        <v>101</v>
      </c>
      <c r="W26" s="150">
        <f>T26</f>
        <v>89</v>
      </c>
      <c r="X26" s="151" t="s">
        <v>210</v>
      </c>
      <c r="Y26" s="150">
        <f>V26</f>
        <v>101</v>
      </c>
      <c r="Z26" s="152" t="s">
        <v>37</v>
      </c>
      <c r="AA26" s="153" t="s">
        <v>38</v>
      </c>
      <c r="AB26" s="188">
        <v>4</v>
      </c>
      <c r="AC26" s="154" t="s">
        <v>39</v>
      </c>
    </row>
    <row r="27" spans="1:29" ht="16.5">
      <c r="A27" s="13">
        <v>2</v>
      </c>
      <c r="B27" s="34" t="str">
        <f>UK!B27</f>
        <v>ABDUL AZZIZ</v>
      </c>
      <c r="C27" s="259"/>
      <c r="D27" s="259"/>
      <c r="E27" s="259"/>
      <c r="F27" s="259"/>
      <c r="G27" s="259"/>
      <c r="H27" s="259"/>
      <c r="I27" s="259"/>
      <c r="J27" s="40">
        <f t="shared" ref="J27:J52" si="0">IF(SUM(C27:I27)="","",SUM(C27:I27))</f>
        <v>0</v>
      </c>
      <c r="K27" s="40" t="str">
        <f t="shared" ref="K27:K52" si="1">IF(J27=0,"",J27)</f>
        <v/>
      </c>
      <c r="L27" s="40" t="str">
        <f t="shared" ref="L27:L52" si="2">IFERROR((K27/$K$24)*100,"")</f>
        <v/>
      </c>
      <c r="M27" s="155" t="str">
        <f t="shared" ref="M27:M52" si="3">IFERROR(ROUND(IF(L27="","",L27),0),"")</f>
        <v/>
      </c>
      <c r="N27" s="229" t="str">
        <f>IF(M27&lt;$V$29,"1",IF(M27&lt;$V$28,"2",IF(M27&lt;$V$27,"3",IF(M27&lt;$V$26,"4",""))))</f>
        <v/>
      </c>
      <c r="O27" s="229" t="str">
        <f t="shared" ref="O27:O52" si="4">IF(M27&lt;$V$29,"D",IF(M27&lt;$V$28,"C",IF(M27&lt;$V$27,"B",IF(M27&lt;$V$26,"A",""))))</f>
        <v/>
      </c>
      <c r="P27" s="156" t="str">
        <f t="shared" ref="P27:P52" si="5">IF(M27="","",IF(M27&lt;$T$28,"Belum Tuntas","Tuntas"))</f>
        <v/>
      </c>
      <c r="Q27" s="22"/>
      <c r="S27" s="147" t="s">
        <v>34</v>
      </c>
      <c r="T27" s="148">
        <f>Pengetahuan!AO28</f>
        <v>84</v>
      </c>
      <c r="U27" s="149" t="s">
        <v>210</v>
      </c>
      <c r="V27" s="148">
        <f>T26</f>
        <v>89</v>
      </c>
      <c r="W27" s="150">
        <f>T27</f>
        <v>84</v>
      </c>
      <c r="X27" s="151" t="s">
        <v>210</v>
      </c>
      <c r="Y27" s="150">
        <f>T26</f>
        <v>89</v>
      </c>
      <c r="Z27" s="152" t="s">
        <v>37</v>
      </c>
      <c r="AA27" s="153" t="s">
        <v>38</v>
      </c>
      <c r="AB27" s="188">
        <v>3</v>
      </c>
      <c r="AC27" s="154" t="s">
        <v>34</v>
      </c>
    </row>
    <row r="28" spans="1:29" ht="16.5">
      <c r="A28" s="13">
        <v>3</v>
      </c>
      <c r="B28" s="34" t="str">
        <f>UK!B28</f>
        <v>AFRIZAL</v>
      </c>
      <c r="C28" s="259"/>
      <c r="D28" s="259"/>
      <c r="E28" s="259"/>
      <c r="F28" s="259"/>
      <c r="G28" s="259"/>
      <c r="H28" s="259"/>
      <c r="I28" s="259"/>
      <c r="J28" s="40">
        <f t="shared" si="0"/>
        <v>0</v>
      </c>
      <c r="K28" s="40" t="str">
        <f t="shared" si="1"/>
        <v/>
      </c>
      <c r="L28" s="40" t="str">
        <f t="shared" si="2"/>
        <v/>
      </c>
      <c r="M28" s="155" t="str">
        <f t="shared" si="3"/>
        <v/>
      </c>
      <c r="N28" s="229" t="str">
        <f t="shared" ref="N28:N52" si="6">IF(M28&lt;$V$29,"1",IF(M28&lt;$V$28,"2",IF(M28&lt;$V$27,"3",IF(M28&lt;$V$26,"4",""))))</f>
        <v/>
      </c>
      <c r="O28" s="229" t="str">
        <f t="shared" si="4"/>
        <v/>
      </c>
      <c r="P28" s="156" t="str">
        <f t="shared" si="5"/>
        <v/>
      </c>
      <c r="Q28" s="22"/>
      <c r="S28" s="147" t="s">
        <v>35</v>
      </c>
      <c r="T28" s="148">
        <f>Pengetahuan!AO29</f>
        <v>76</v>
      </c>
      <c r="U28" s="149" t="s">
        <v>210</v>
      </c>
      <c r="V28" s="148">
        <f>T27</f>
        <v>84</v>
      </c>
      <c r="W28" s="150">
        <f>T28</f>
        <v>76</v>
      </c>
      <c r="X28" s="151" t="s">
        <v>210</v>
      </c>
      <c r="Y28" s="150">
        <f>T27</f>
        <v>84</v>
      </c>
      <c r="Z28" s="152" t="s">
        <v>37</v>
      </c>
      <c r="AA28" s="153" t="s">
        <v>38</v>
      </c>
      <c r="AB28" s="188">
        <v>2</v>
      </c>
      <c r="AC28" s="154" t="s">
        <v>35</v>
      </c>
    </row>
    <row r="29" spans="1:29" ht="16.5">
      <c r="A29" s="13">
        <v>4</v>
      </c>
      <c r="B29" s="34" t="str">
        <f>UK!B29</f>
        <v>APRILNINGSIH SUSILAWATI</v>
      </c>
      <c r="C29" s="259"/>
      <c r="D29" s="259"/>
      <c r="E29" s="259"/>
      <c r="F29" s="259"/>
      <c r="G29" s="259"/>
      <c r="H29" s="259"/>
      <c r="I29" s="259"/>
      <c r="J29" s="40">
        <f t="shared" si="0"/>
        <v>0</v>
      </c>
      <c r="K29" s="40" t="str">
        <f t="shared" si="1"/>
        <v/>
      </c>
      <c r="L29" s="40" t="str">
        <f t="shared" si="2"/>
        <v/>
      </c>
      <c r="M29" s="155" t="str">
        <f t="shared" si="3"/>
        <v/>
      </c>
      <c r="N29" s="229" t="str">
        <f t="shared" si="6"/>
        <v/>
      </c>
      <c r="O29" s="229" t="str">
        <f t="shared" si="4"/>
        <v/>
      </c>
      <c r="P29" s="156" t="str">
        <f t="shared" si="5"/>
        <v/>
      </c>
      <c r="Q29" s="22"/>
      <c r="S29" s="147" t="s">
        <v>36</v>
      </c>
      <c r="T29" s="148">
        <f>Pengetahuan!AO30</f>
        <v>0</v>
      </c>
      <c r="U29" s="149" t="s">
        <v>210</v>
      </c>
      <c r="V29" s="148">
        <f>T28</f>
        <v>76</v>
      </c>
      <c r="W29" s="150">
        <f>T29</f>
        <v>0</v>
      </c>
      <c r="X29" s="151" t="s">
        <v>210</v>
      </c>
      <c r="Y29" s="150">
        <f>T28</f>
        <v>76</v>
      </c>
      <c r="Z29" s="152" t="s">
        <v>37</v>
      </c>
      <c r="AA29" s="153" t="s">
        <v>38</v>
      </c>
      <c r="AB29" s="188">
        <v>1</v>
      </c>
      <c r="AC29" s="154" t="s">
        <v>40</v>
      </c>
    </row>
    <row r="30" spans="1:29" ht="15.75">
      <c r="A30" s="13">
        <v>5</v>
      </c>
      <c r="B30" s="34" t="str">
        <f>UK!B30</f>
        <v>ANDRA SAPUTRA</v>
      </c>
      <c r="C30" s="259"/>
      <c r="D30" s="259"/>
      <c r="E30" s="259"/>
      <c r="F30" s="259"/>
      <c r="G30" s="259"/>
      <c r="H30" s="259"/>
      <c r="I30" s="259"/>
      <c r="J30" s="40">
        <f t="shared" si="0"/>
        <v>0</v>
      </c>
      <c r="K30" s="40" t="str">
        <f t="shared" si="1"/>
        <v/>
      </c>
      <c r="L30" s="40" t="str">
        <f t="shared" si="2"/>
        <v/>
      </c>
      <c r="M30" s="155" t="str">
        <f t="shared" si="3"/>
        <v/>
      </c>
      <c r="N30" s="229" t="str">
        <f t="shared" si="6"/>
        <v/>
      </c>
      <c r="O30" s="229" t="str">
        <f t="shared" si="4"/>
        <v/>
      </c>
      <c r="P30" s="156" t="str">
        <f t="shared" si="5"/>
        <v/>
      </c>
      <c r="Q30" s="22"/>
    </row>
    <row r="31" spans="1:29" ht="15.75">
      <c r="A31" s="13">
        <v>6</v>
      </c>
      <c r="B31" s="34" t="str">
        <f>UK!B31</f>
        <v>Aulia Putri Ramadani</v>
      </c>
      <c r="C31" s="259"/>
      <c r="D31" s="259"/>
      <c r="E31" s="259"/>
      <c r="F31" s="259"/>
      <c r="G31" s="259"/>
      <c r="H31" s="259"/>
      <c r="I31" s="259"/>
      <c r="J31" s="40">
        <f t="shared" si="0"/>
        <v>0</v>
      </c>
      <c r="K31" s="40" t="str">
        <f t="shared" si="1"/>
        <v/>
      </c>
      <c r="L31" s="40" t="str">
        <f t="shared" si="2"/>
        <v/>
      </c>
      <c r="M31" s="155" t="str">
        <f t="shared" si="3"/>
        <v/>
      </c>
      <c r="N31" s="229" t="str">
        <f t="shared" si="6"/>
        <v/>
      </c>
      <c r="O31" s="229" t="str">
        <f t="shared" si="4"/>
        <v/>
      </c>
      <c r="P31" s="156" t="str">
        <f t="shared" si="5"/>
        <v/>
      </c>
      <c r="Q31" s="22"/>
    </row>
    <row r="32" spans="1:29" ht="15.75">
      <c r="A32" s="13">
        <v>7</v>
      </c>
      <c r="B32" s="34" t="str">
        <f>UK!B32</f>
        <v>Azhar</v>
      </c>
      <c r="C32" s="259"/>
      <c r="D32" s="259"/>
      <c r="E32" s="259"/>
      <c r="F32" s="259"/>
      <c r="G32" s="259"/>
      <c r="H32" s="259"/>
      <c r="I32" s="259"/>
      <c r="J32" s="40">
        <f t="shared" si="0"/>
        <v>0</v>
      </c>
      <c r="K32" s="40" t="str">
        <f t="shared" si="1"/>
        <v/>
      </c>
      <c r="L32" s="40" t="str">
        <f t="shared" si="2"/>
        <v/>
      </c>
      <c r="M32" s="155" t="str">
        <f t="shared" si="3"/>
        <v/>
      </c>
      <c r="N32" s="229" t="str">
        <f t="shared" si="6"/>
        <v/>
      </c>
      <c r="O32" s="229" t="str">
        <f t="shared" si="4"/>
        <v/>
      </c>
      <c r="P32" s="156" t="str">
        <f t="shared" si="5"/>
        <v/>
      </c>
      <c r="Q32" s="22"/>
    </row>
    <row r="33" spans="1:17" ht="15.75">
      <c r="A33" s="13">
        <v>8</v>
      </c>
      <c r="B33" s="34" t="str">
        <f>UK!B33</f>
        <v>DINDA PUTRI</v>
      </c>
      <c r="C33" s="259"/>
      <c r="D33" s="259"/>
      <c r="E33" s="259"/>
      <c r="F33" s="259"/>
      <c r="G33" s="259"/>
      <c r="H33" s="259"/>
      <c r="I33" s="259"/>
      <c r="J33" s="40">
        <f t="shared" si="0"/>
        <v>0</v>
      </c>
      <c r="K33" s="40" t="str">
        <f t="shared" si="1"/>
        <v/>
      </c>
      <c r="L33" s="40" t="str">
        <f t="shared" si="2"/>
        <v/>
      </c>
      <c r="M33" s="155" t="str">
        <f t="shared" si="3"/>
        <v/>
      </c>
      <c r="N33" s="229" t="str">
        <f t="shared" si="6"/>
        <v/>
      </c>
      <c r="O33" s="229" t="str">
        <f t="shared" si="4"/>
        <v/>
      </c>
      <c r="P33" s="156" t="str">
        <f t="shared" si="5"/>
        <v/>
      </c>
      <c r="Q33" s="22"/>
    </row>
    <row r="34" spans="1:17" ht="15.75">
      <c r="A34" s="13">
        <v>9</v>
      </c>
      <c r="B34" s="34" t="str">
        <f>UK!B34</f>
        <v>DONI</v>
      </c>
      <c r="C34" s="259"/>
      <c r="D34" s="259"/>
      <c r="E34" s="259"/>
      <c r="F34" s="259"/>
      <c r="G34" s="259"/>
      <c r="H34" s="259"/>
      <c r="I34" s="259"/>
      <c r="J34" s="40">
        <f t="shared" si="0"/>
        <v>0</v>
      </c>
      <c r="K34" s="40" t="str">
        <f t="shared" si="1"/>
        <v/>
      </c>
      <c r="L34" s="40" t="str">
        <f t="shared" si="2"/>
        <v/>
      </c>
      <c r="M34" s="155" t="str">
        <f t="shared" si="3"/>
        <v/>
      </c>
      <c r="N34" s="229" t="str">
        <f t="shared" si="6"/>
        <v/>
      </c>
      <c r="O34" s="229" t="str">
        <f t="shared" si="4"/>
        <v/>
      </c>
      <c r="P34" s="156" t="str">
        <f t="shared" si="5"/>
        <v/>
      </c>
      <c r="Q34" s="22"/>
    </row>
    <row r="35" spans="1:17" ht="15.75">
      <c r="A35" s="13">
        <v>10</v>
      </c>
      <c r="B35" s="34" t="str">
        <f>UK!B35</f>
        <v xml:space="preserve">ERIKA PUTRI </v>
      </c>
      <c r="C35" s="259"/>
      <c r="D35" s="259"/>
      <c r="E35" s="259"/>
      <c r="F35" s="259"/>
      <c r="G35" s="259"/>
      <c r="H35" s="259"/>
      <c r="I35" s="259"/>
      <c r="J35" s="40">
        <f t="shared" si="0"/>
        <v>0</v>
      </c>
      <c r="K35" s="40" t="str">
        <f t="shared" si="1"/>
        <v/>
      </c>
      <c r="L35" s="40" t="str">
        <f t="shared" si="2"/>
        <v/>
      </c>
      <c r="M35" s="155" t="str">
        <f t="shared" si="3"/>
        <v/>
      </c>
      <c r="N35" s="229" t="str">
        <f t="shared" si="6"/>
        <v/>
      </c>
      <c r="O35" s="229" t="str">
        <f t="shared" si="4"/>
        <v/>
      </c>
      <c r="P35" s="156" t="str">
        <f t="shared" si="5"/>
        <v/>
      </c>
      <c r="Q35" s="22"/>
    </row>
    <row r="36" spans="1:17" ht="15.75">
      <c r="A36" s="13">
        <v>11</v>
      </c>
      <c r="B36" s="34" t="str">
        <f>UK!B36</f>
        <v>faizah Anggriani</v>
      </c>
      <c r="C36" s="259"/>
      <c r="D36" s="259"/>
      <c r="E36" s="259"/>
      <c r="F36" s="259"/>
      <c r="G36" s="259"/>
      <c r="H36" s="259"/>
      <c r="I36" s="259"/>
      <c r="J36" s="40">
        <f t="shared" si="0"/>
        <v>0</v>
      </c>
      <c r="K36" s="40" t="str">
        <f t="shared" si="1"/>
        <v/>
      </c>
      <c r="L36" s="40" t="str">
        <f t="shared" si="2"/>
        <v/>
      </c>
      <c r="M36" s="155" t="str">
        <f t="shared" si="3"/>
        <v/>
      </c>
      <c r="N36" s="229" t="str">
        <f t="shared" si="6"/>
        <v/>
      </c>
      <c r="O36" s="229" t="str">
        <f t="shared" si="4"/>
        <v/>
      </c>
      <c r="P36" s="156" t="str">
        <f t="shared" si="5"/>
        <v/>
      </c>
      <c r="Q36" s="22"/>
    </row>
    <row r="37" spans="1:17" ht="15.75">
      <c r="A37" s="13">
        <v>12</v>
      </c>
      <c r="B37" s="34" t="str">
        <f>UK!B37</f>
        <v>Fatun</v>
      </c>
      <c r="C37" s="259"/>
      <c r="D37" s="259"/>
      <c r="E37" s="259"/>
      <c r="F37" s="259"/>
      <c r="G37" s="259"/>
      <c r="H37" s="259"/>
      <c r="I37" s="259"/>
      <c r="J37" s="40">
        <f t="shared" si="0"/>
        <v>0</v>
      </c>
      <c r="K37" s="40" t="str">
        <f t="shared" si="1"/>
        <v/>
      </c>
      <c r="L37" s="40" t="str">
        <f t="shared" si="2"/>
        <v/>
      </c>
      <c r="M37" s="155" t="str">
        <f t="shared" si="3"/>
        <v/>
      </c>
      <c r="N37" s="229" t="str">
        <f t="shared" si="6"/>
        <v/>
      </c>
      <c r="O37" s="229" t="str">
        <f t="shared" si="4"/>
        <v/>
      </c>
      <c r="P37" s="156" t="str">
        <f t="shared" si="5"/>
        <v/>
      </c>
      <c r="Q37" s="22"/>
    </row>
    <row r="38" spans="1:17" ht="15.75">
      <c r="A38" s="13">
        <v>13</v>
      </c>
      <c r="B38" s="34" t="str">
        <f>UK!B38</f>
        <v>FEBRIANTI</v>
      </c>
      <c r="C38" s="259"/>
      <c r="D38" s="259"/>
      <c r="E38" s="259"/>
      <c r="F38" s="259"/>
      <c r="G38" s="259"/>
      <c r="H38" s="259"/>
      <c r="I38" s="259"/>
      <c r="J38" s="40">
        <f t="shared" si="0"/>
        <v>0</v>
      </c>
      <c r="K38" s="40" t="str">
        <f t="shared" si="1"/>
        <v/>
      </c>
      <c r="L38" s="40" t="str">
        <f t="shared" si="2"/>
        <v/>
      </c>
      <c r="M38" s="155" t="str">
        <f t="shared" si="3"/>
        <v/>
      </c>
      <c r="N38" s="229" t="str">
        <f t="shared" si="6"/>
        <v/>
      </c>
      <c r="O38" s="229" t="str">
        <f t="shared" si="4"/>
        <v/>
      </c>
      <c r="P38" s="156" t="str">
        <f t="shared" si="5"/>
        <v/>
      </c>
      <c r="Q38" s="22"/>
    </row>
    <row r="39" spans="1:17" ht="15.75">
      <c r="A39" s="13">
        <v>14</v>
      </c>
      <c r="B39" s="34" t="str">
        <f>UK!B39</f>
        <v>HALIMA TUSA'ADIAH</v>
      </c>
      <c r="C39" s="259"/>
      <c r="D39" s="259"/>
      <c r="E39" s="259"/>
      <c r="F39" s="259"/>
      <c r="G39" s="259"/>
      <c r="H39" s="259"/>
      <c r="I39" s="259"/>
      <c r="J39" s="40">
        <f t="shared" si="0"/>
        <v>0</v>
      </c>
      <c r="K39" s="40" t="str">
        <f t="shared" si="1"/>
        <v/>
      </c>
      <c r="L39" s="40" t="str">
        <f t="shared" si="2"/>
        <v/>
      </c>
      <c r="M39" s="155" t="str">
        <f t="shared" si="3"/>
        <v/>
      </c>
      <c r="N39" s="229" t="str">
        <f t="shared" si="6"/>
        <v/>
      </c>
      <c r="O39" s="229" t="str">
        <f t="shared" si="4"/>
        <v/>
      </c>
      <c r="P39" s="156" t="str">
        <f t="shared" si="5"/>
        <v/>
      </c>
      <c r="Q39" s="22"/>
    </row>
    <row r="40" spans="1:17" ht="15.75">
      <c r="A40" s="13">
        <v>15</v>
      </c>
      <c r="B40" s="34" t="str">
        <f>UK!B40</f>
        <v>Intan</v>
      </c>
      <c r="C40" s="259"/>
      <c r="D40" s="259"/>
      <c r="E40" s="259"/>
      <c r="F40" s="259"/>
      <c r="G40" s="259"/>
      <c r="H40" s="259"/>
      <c r="I40" s="259"/>
      <c r="J40" s="40">
        <f t="shared" si="0"/>
        <v>0</v>
      </c>
      <c r="K40" s="40" t="str">
        <f t="shared" si="1"/>
        <v/>
      </c>
      <c r="L40" s="40" t="str">
        <f t="shared" si="2"/>
        <v/>
      </c>
      <c r="M40" s="155" t="str">
        <f t="shared" si="3"/>
        <v/>
      </c>
      <c r="N40" s="229" t="str">
        <f t="shared" si="6"/>
        <v/>
      </c>
      <c r="O40" s="229" t="str">
        <f t="shared" si="4"/>
        <v/>
      </c>
      <c r="P40" s="156" t="str">
        <f t="shared" si="5"/>
        <v/>
      </c>
      <c r="Q40" s="22"/>
    </row>
    <row r="41" spans="1:17" ht="15.75">
      <c r="A41" s="13">
        <v>16</v>
      </c>
      <c r="B41" s="34" t="str">
        <f>UK!B41</f>
        <v>JENG RATU ANGGRAINI</v>
      </c>
      <c r="C41" s="259"/>
      <c r="D41" s="259"/>
      <c r="E41" s="259"/>
      <c r="F41" s="259"/>
      <c r="G41" s="259"/>
      <c r="H41" s="259"/>
      <c r="I41" s="259"/>
      <c r="J41" s="40">
        <f t="shared" si="0"/>
        <v>0</v>
      </c>
      <c r="K41" s="40" t="str">
        <f t="shared" si="1"/>
        <v/>
      </c>
      <c r="L41" s="40" t="str">
        <f t="shared" si="2"/>
        <v/>
      </c>
      <c r="M41" s="155" t="str">
        <f t="shared" si="3"/>
        <v/>
      </c>
      <c r="N41" s="229" t="str">
        <f t="shared" si="6"/>
        <v/>
      </c>
      <c r="O41" s="229" t="str">
        <f t="shared" si="4"/>
        <v/>
      </c>
      <c r="P41" s="156" t="str">
        <f t="shared" si="5"/>
        <v/>
      </c>
      <c r="Q41" s="22"/>
    </row>
    <row r="42" spans="1:17" ht="15.75">
      <c r="A42" s="13">
        <v>17</v>
      </c>
      <c r="B42" s="34" t="str">
        <f>UK!B42</f>
        <v>KHAIRIL ANHAR</v>
      </c>
      <c r="C42" s="259"/>
      <c r="D42" s="259"/>
      <c r="E42" s="259"/>
      <c r="F42" s="259"/>
      <c r="G42" s="259"/>
      <c r="H42" s="259"/>
      <c r="I42" s="259"/>
      <c r="J42" s="40">
        <f t="shared" si="0"/>
        <v>0</v>
      </c>
      <c r="K42" s="40" t="str">
        <f t="shared" si="1"/>
        <v/>
      </c>
      <c r="L42" s="40" t="str">
        <f t="shared" si="2"/>
        <v/>
      </c>
      <c r="M42" s="155" t="str">
        <f t="shared" si="3"/>
        <v/>
      </c>
      <c r="N42" s="229" t="str">
        <f t="shared" si="6"/>
        <v/>
      </c>
      <c r="O42" s="229" t="str">
        <f t="shared" si="4"/>
        <v/>
      </c>
      <c r="P42" s="156" t="str">
        <f t="shared" si="5"/>
        <v/>
      </c>
      <c r="Q42" s="22"/>
    </row>
    <row r="43" spans="1:17" ht="15.75">
      <c r="A43" s="13">
        <v>18</v>
      </c>
      <c r="B43" s="34" t="str">
        <f>UK!B43</f>
        <v>M. FAJRI RAHMAN</v>
      </c>
      <c r="C43" s="259"/>
      <c r="D43" s="259"/>
      <c r="E43" s="259"/>
      <c r="F43" s="259"/>
      <c r="G43" s="259"/>
      <c r="H43" s="259"/>
      <c r="I43" s="259"/>
      <c r="J43" s="40">
        <f t="shared" si="0"/>
        <v>0</v>
      </c>
      <c r="K43" s="40" t="str">
        <f t="shared" si="1"/>
        <v/>
      </c>
      <c r="L43" s="40" t="str">
        <f t="shared" si="2"/>
        <v/>
      </c>
      <c r="M43" s="155" t="str">
        <f t="shared" si="3"/>
        <v/>
      </c>
      <c r="N43" s="229" t="str">
        <f t="shared" si="6"/>
        <v/>
      </c>
      <c r="O43" s="229" t="str">
        <f t="shared" si="4"/>
        <v/>
      </c>
      <c r="P43" s="156" t="str">
        <f t="shared" si="5"/>
        <v/>
      </c>
      <c r="Q43" s="22"/>
    </row>
    <row r="44" spans="1:17" ht="15.75">
      <c r="A44" s="13">
        <v>19</v>
      </c>
      <c r="B44" s="34" t="str">
        <f>UK!B44</f>
        <v>M. HAQY RISKIANSYAH</v>
      </c>
      <c r="C44" s="259"/>
      <c r="D44" s="259"/>
      <c r="E44" s="259"/>
      <c r="F44" s="259"/>
      <c r="G44" s="259"/>
      <c r="H44" s="259"/>
      <c r="I44" s="259"/>
      <c r="J44" s="40">
        <f t="shared" si="0"/>
        <v>0</v>
      </c>
      <c r="K44" s="40" t="str">
        <f t="shared" si="1"/>
        <v/>
      </c>
      <c r="L44" s="40" t="str">
        <f t="shared" si="2"/>
        <v/>
      </c>
      <c r="M44" s="155" t="str">
        <f t="shared" si="3"/>
        <v/>
      </c>
      <c r="N44" s="229" t="str">
        <f t="shared" si="6"/>
        <v/>
      </c>
      <c r="O44" s="229" t="str">
        <f t="shared" si="4"/>
        <v/>
      </c>
      <c r="P44" s="156" t="str">
        <f t="shared" si="5"/>
        <v/>
      </c>
      <c r="Q44" s="22"/>
    </row>
    <row r="45" spans="1:17" ht="15.75">
      <c r="A45" s="13">
        <v>20</v>
      </c>
      <c r="B45" s="34" t="str">
        <f>UK!B45</f>
        <v>MOH. ARFAN ZAMHARIR</v>
      </c>
      <c r="C45" s="259"/>
      <c r="D45" s="259"/>
      <c r="E45" s="259"/>
      <c r="F45" s="259"/>
      <c r="G45" s="259"/>
      <c r="H45" s="259"/>
      <c r="I45" s="259"/>
      <c r="J45" s="40">
        <f t="shared" si="0"/>
        <v>0</v>
      </c>
      <c r="K45" s="40" t="str">
        <f t="shared" si="1"/>
        <v/>
      </c>
      <c r="L45" s="40" t="str">
        <f t="shared" si="2"/>
        <v/>
      </c>
      <c r="M45" s="155" t="str">
        <f t="shared" si="3"/>
        <v/>
      </c>
      <c r="N45" s="229" t="str">
        <f t="shared" si="6"/>
        <v/>
      </c>
      <c r="O45" s="229" t="str">
        <f t="shared" si="4"/>
        <v/>
      </c>
      <c r="P45" s="156" t="str">
        <f t="shared" si="5"/>
        <v/>
      </c>
      <c r="Q45" s="22"/>
    </row>
    <row r="46" spans="1:17" ht="15.75">
      <c r="A46" s="13">
        <v>21</v>
      </c>
      <c r="B46" s="34" t="str">
        <f>UK!B46</f>
        <v>Muamar Rizqi</v>
      </c>
      <c r="C46" s="259"/>
      <c r="D46" s="259"/>
      <c r="E46" s="259"/>
      <c r="F46" s="259"/>
      <c r="G46" s="259"/>
      <c r="H46" s="259"/>
      <c r="I46" s="259"/>
      <c r="J46" s="40">
        <f t="shared" si="0"/>
        <v>0</v>
      </c>
      <c r="K46" s="40" t="str">
        <f t="shared" si="1"/>
        <v/>
      </c>
      <c r="L46" s="40" t="str">
        <f t="shared" si="2"/>
        <v/>
      </c>
      <c r="M46" s="155" t="str">
        <f t="shared" si="3"/>
        <v/>
      </c>
      <c r="N46" s="229" t="str">
        <f t="shared" si="6"/>
        <v/>
      </c>
      <c r="O46" s="229" t="str">
        <f t="shared" si="4"/>
        <v/>
      </c>
      <c r="P46" s="156" t="str">
        <f t="shared" si="5"/>
        <v/>
      </c>
      <c r="Q46" s="22"/>
    </row>
    <row r="47" spans="1:17" ht="15.75">
      <c r="A47" s="13">
        <v>22</v>
      </c>
      <c r="B47" s="34" t="str">
        <f>UK!B47</f>
        <v>Muhammad fahmi</v>
      </c>
      <c r="C47" s="259"/>
      <c r="D47" s="259"/>
      <c r="E47" s="259"/>
      <c r="F47" s="259"/>
      <c r="G47" s="259"/>
      <c r="H47" s="259"/>
      <c r="I47" s="259"/>
      <c r="J47" s="40">
        <f t="shared" si="0"/>
        <v>0</v>
      </c>
      <c r="K47" s="40" t="str">
        <f t="shared" si="1"/>
        <v/>
      </c>
      <c r="L47" s="40" t="str">
        <f t="shared" si="2"/>
        <v/>
      </c>
      <c r="M47" s="155" t="str">
        <f t="shared" si="3"/>
        <v/>
      </c>
      <c r="N47" s="229" t="str">
        <f t="shared" si="6"/>
        <v/>
      </c>
      <c r="O47" s="229" t="str">
        <f t="shared" si="4"/>
        <v/>
      </c>
      <c r="P47" s="156" t="str">
        <f t="shared" si="5"/>
        <v/>
      </c>
      <c r="Q47" s="22"/>
    </row>
    <row r="48" spans="1:17" ht="15.75">
      <c r="A48" s="13">
        <v>23</v>
      </c>
      <c r="B48" s="34" t="str">
        <f>UK!B48</f>
        <v>MUHAMMAD GUFRAN RISKI</v>
      </c>
      <c r="C48" s="259"/>
      <c r="D48" s="259"/>
      <c r="E48" s="259"/>
      <c r="F48" s="259"/>
      <c r="G48" s="259"/>
      <c r="H48" s="259"/>
      <c r="I48" s="259"/>
      <c r="J48" s="40">
        <f t="shared" si="0"/>
        <v>0</v>
      </c>
      <c r="K48" s="40" t="str">
        <f t="shared" si="1"/>
        <v/>
      </c>
      <c r="L48" s="40" t="str">
        <f t="shared" si="2"/>
        <v/>
      </c>
      <c r="M48" s="155" t="str">
        <f t="shared" si="3"/>
        <v/>
      </c>
      <c r="N48" s="229" t="str">
        <f t="shared" si="6"/>
        <v/>
      </c>
      <c r="O48" s="229" t="str">
        <f t="shared" si="4"/>
        <v/>
      </c>
      <c r="P48" s="156" t="str">
        <f t="shared" si="5"/>
        <v/>
      </c>
      <c r="Q48" s="22"/>
    </row>
    <row r="49" spans="1:17" ht="15.75">
      <c r="A49" s="13">
        <v>24</v>
      </c>
      <c r="B49" s="34" t="str">
        <f>UK!B49</f>
        <v>Rafiatun</v>
      </c>
      <c r="C49" s="259"/>
      <c r="D49" s="259"/>
      <c r="E49" s="259"/>
      <c r="F49" s="259"/>
      <c r="G49" s="259"/>
      <c r="H49" s="259"/>
      <c r="I49" s="259"/>
      <c r="J49" s="40">
        <f t="shared" si="0"/>
        <v>0</v>
      </c>
      <c r="K49" s="40" t="str">
        <f t="shared" si="1"/>
        <v/>
      </c>
      <c r="L49" s="40" t="str">
        <f t="shared" si="2"/>
        <v/>
      </c>
      <c r="M49" s="155" t="str">
        <f t="shared" si="3"/>
        <v/>
      </c>
      <c r="N49" s="229" t="str">
        <f t="shared" si="6"/>
        <v/>
      </c>
      <c r="O49" s="229" t="str">
        <f t="shared" si="4"/>
        <v/>
      </c>
      <c r="P49" s="156" t="str">
        <f t="shared" si="5"/>
        <v/>
      </c>
      <c r="Q49" s="22"/>
    </row>
    <row r="50" spans="1:17" ht="15.75">
      <c r="A50" s="13">
        <v>25</v>
      </c>
      <c r="B50" s="34" t="str">
        <f>UK!B50</f>
        <v>Sayidin</v>
      </c>
      <c r="C50" s="259"/>
      <c r="D50" s="259"/>
      <c r="E50" s="259"/>
      <c r="F50" s="259"/>
      <c r="G50" s="259"/>
      <c r="H50" s="259"/>
      <c r="I50" s="259"/>
      <c r="J50" s="40">
        <f t="shared" si="0"/>
        <v>0</v>
      </c>
      <c r="K50" s="40" t="str">
        <f t="shared" si="1"/>
        <v/>
      </c>
      <c r="L50" s="40" t="str">
        <f t="shared" si="2"/>
        <v/>
      </c>
      <c r="M50" s="155" t="str">
        <f t="shared" si="3"/>
        <v/>
      </c>
      <c r="N50" s="229" t="str">
        <f t="shared" si="6"/>
        <v/>
      </c>
      <c r="O50" s="229" t="str">
        <f t="shared" si="4"/>
        <v/>
      </c>
      <c r="P50" s="156" t="str">
        <f t="shared" si="5"/>
        <v/>
      </c>
      <c r="Q50" s="22"/>
    </row>
    <row r="51" spans="1:17" ht="15.75">
      <c r="A51" s="13">
        <v>26</v>
      </c>
      <c r="B51" s="34" t="str">
        <f>UK!B51</f>
        <v>ST Hawa</v>
      </c>
      <c r="C51" s="259"/>
      <c r="D51" s="259"/>
      <c r="E51" s="259"/>
      <c r="F51" s="259"/>
      <c r="G51" s="259"/>
      <c r="H51" s="259"/>
      <c r="I51" s="259"/>
      <c r="J51" s="40">
        <f t="shared" si="0"/>
        <v>0</v>
      </c>
      <c r="K51" s="40" t="str">
        <f t="shared" si="1"/>
        <v/>
      </c>
      <c r="L51" s="40" t="str">
        <f t="shared" si="2"/>
        <v/>
      </c>
      <c r="M51" s="155" t="str">
        <f t="shared" si="3"/>
        <v/>
      </c>
      <c r="N51" s="229" t="str">
        <f t="shared" si="6"/>
        <v/>
      </c>
      <c r="O51" s="229" t="str">
        <f t="shared" si="4"/>
        <v/>
      </c>
      <c r="P51" s="156" t="str">
        <f t="shared" si="5"/>
        <v/>
      </c>
      <c r="Q51" s="22"/>
    </row>
    <row r="52" spans="1:17" ht="15.75">
      <c r="A52" s="13">
        <v>27</v>
      </c>
      <c r="B52" s="34" t="str">
        <f>UK!B52</f>
        <v>UMRATUL HAERUNISA</v>
      </c>
      <c r="C52" s="259"/>
      <c r="D52" s="259"/>
      <c r="E52" s="259"/>
      <c r="F52" s="259"/>
      <c r="G52" s="259"/>
      <c r="H52" s="259"/>
      <c r="I52" s="259"/>
      <c r="J52" s="40">
        <f t="shared" si="0"/>
        <v>0</v>
      </c>
      <c r="K52" s="40" t="str">
        <f t="shared" si="1"/>
        <v/>
      </c>
      <c r="L52" s="40" t="str">
        <f t="shared" si="2"/>
        <v/>
      </c>
      <c r="M52" s="155" t="str">
        <f t="shared" si="3"/>
        <v/>
      </c>
      <c r="N52" s="229" t="str">
        <f t="shared" si="6"/>
        <v/>
      </c>
      <c r="O52" s="229" t="str">
        <f t="shared" si="4"/>
        <v/>
      </c>
      <c r="P52" s="156" t="str">
        <f t="shared" si="5"/>
        <v/>
      </c>
      <c r="Q52" s="22"/>
    </row>
    <row r="53" spans="1:17" ht="15.75">
      <c r="A53" s="13">
        <v>28</v>
      </c>
      <c r="B53" s="34" t="str">
        <f>UK!B53</f>
        <v/>
      </c>
      <c r="C53" s="259"/>
      <c r="D53" s="259"/>
      <c r="E53" s="259"/>
      <c r="F53" s="259"/>
      <c r="G53" s="259"/>
      <c r="H53" s="259"/>
      <c r="I53" s="259"/>
      <c r="J53" s="40">
        <f t="shared" ref="J53:J65" si="7">IF(SUM(C53:I53)="","",SUM(C53:I53))</f>
        <v>0</v>
      </c>
      <c r="K53" s="40" t="str">
        <f t="shared" ref="K53:K65" si="8">IF(J53=0,"",J53)</f>
        <v/>
      </c>
      <c r="L53" s="40" t="str">
        <f t="shared" ref="L53:L65" si="9">IFERROR((K53/$K$24)*100,"")</f>
        <v/>
      </c>
      <c r="M53" s="155" t="str">
        <f t="shared" ref="M53:M65" si="10">IFERROR(ROUND(IF(L53="","",L53),0),"")</f>
        <v/>
      </c>
      <c r="N53" s="229" t="str">
        <f t="shared" ref="N53:N65" si="11">IF(M53&lt;$V$29,"1",IF(M53&lt;$V$28,"2",IF(M53&lt;$V$27,"3",IF(M53&lt;$V$26,"4",""))))</f>
        <v/>
      </c>
      <c r="O53" s="229" t="str">
        <f t="shared" ref="O53:O65" si="12">IF(M53&lt;$V$29,"D",IF(M53&lt;$V$28,"C",IF(M53&lt;$V$27,"B",IF(M53&lt;$V$26,"A",""))))</f>
        <v/>
      </c>
      <c r="P53" s="156" t="str">
        <f t="shared" ref="P53:P65" si="13">IF(M53="","",IF(M53&lt;$T$28,"Belum Tuntas","Tuntas"))</f>
        <v/>
      </c>
      <c r="Q53" s="22"/>
    </row>
    <row r="54" spans="1:17" ht="15.75">
      <c r="A54" s="13">
        <v>29</v>
      </c>
      <c r="B54" s="34" t="str">
        <f>UK!B54</f>
        <v/>
      </c>
      <c r="C54" s="259"/>
      <c r="D54" s="259"/>
      <c r="E54" s="259"/>
      <c r="F54" s="259"/>
      <c r="G54" s="259"/>
      <c r="H54" s="259"/>
      <c r="I54" s="259"/>
      <c r="J54" s="40">
        <f t="shared" si="7"/>
        <v>0</v>
      </c>
      <c r="K54" s="40" t="str">
        <f t="shared" si="8"/>
        <v/>
      </c>
      <c r="L54" s="40" t="str">
        <f t="shared" si="9"/>
        <v/>
      </c>
      <c r="M54" s="155" t="str">
        <f t="shared" si="10"/>
        <v/>
      </c>
      <c r="N54" s="229" t="str">
        <f t="shared" si="11"/>
        <v/>
      </c>
      <c r="O54" s="229" t="str">
        <f t="shared" si="12"/>
        <v/>
      </c>
      <c r="P54" s="156" t="str">
        <f t="shared" si="13"/>
        <v/>
      </c>
      <c r="Q54" s="22"/>
    </row>
    <row r="55" spans="1:17" ht="15.75">
      <c r="A55" s="13">
        <v>30</v>
      </c>
      <c r="B55" s="34" t="str">
        <f>UK!B55</f>
        <v/>
      </c>
      <c r="C55" s="259"/>
      <c r="D55" s="259"/>
      <c r="E55" s="259"/>
      <c r="F55" s="259"/>
      <c r="G55" s="259"/>
      <c r="H55" s="259"/>
      <c r="I55" s="259"/>
      <c r="J55" s="40">
        <f t="shared" si="7"/>
        <v>0</v>
      </c>
      <c r="K55" s="40" t="str">
        <f t="shared" si="8"/>
        <v/>
      </c>
      <c r="L55" s="40" t="str">
        <f t="shared" si="9"/>
        <v/>
      </c>
      <c r="M55" s="155" t="str">
        <f t="shared" si="10"/>
        <v/>
      </c>
      <c r="N55" s="229" t="str">
        <f t="shared" si="11"/>
        <v/>
      </c>
      <c r="O55" s="229" t="str">
        <f t="shared" si="12"/>
        <v/>
      </c>
      <c r="P55" s="156" t="str">
        <f t="shared" si="13"/>
        <v/>
      </c>
      <c r="Q55" s="22"/>
    </row>
    <row r="56" spans="1:17" ht="15.75">
      <c r="A56" s="282">
        <v>31</v>
      </c>
      <c r="B56" s="34" t="str">
        <f>UK!B56</f>
        <v/>
      </c>
      <c r="C56" s="259"/>
      <c r="D56" s="259"/>
      <c r="E56" s="259"/>
      <c r="F56" s="259"/>
      <c r="G56" s="259"/>
      <c r="H56" s="259"/>
      <c r="I56" s="259"/>
      <c r="J56" s="40">
        <f t="shared" si="7"/>
        <v>0</v>
      </c>
      <c r="K56" s="40" t="str">
        <f t="shared" si="8"/>
        <v/>
      </c>
      <c r="L56" s="40" t="str">
        <f t="shared" si="9"/>
        <v/>
      </c>
      <c r="M56" s="155" t="str">
        <f t="shared" si="10"/>
        <v/>
      </c>
      <c r="N56" s="229" t="str">
        <f t="shared" si="11"/>
        <v/>
      </c>
      <c r="O56" s="229" t="str">
        <f t="shared" si="12"/>
        <v/>
      </c>
      <c r="P56" s="156" t="str">
        <f t="shared" si="13"/>
        <v/>
      </c>
      <c r="Q56" s="22"/>
    </row>
    <row r="57" spans="1:17" ht="15.75">
      <c r="A57" s="282">
        <v>32</v>
      </c>
      <c r="B57" s="34" t="str">
        <f>UK!B57</f>
        <v/>
      </c>
      <c r="C57" s="259"/>
      <c r="D57" s="259"/>
      <c r="E57" s="259"/>
      <c r="F57" s="259"/>
      <c r="G57" s="259"/>
      <c r="H57" s="259"/>
      <c r="I57" s="259"/>
      <c r="J57" s="40">
        <f t="shared" si="7"/>
        <v>0</v>
      </c>
      <c r="K57" s="40" t="str">
        <f t="shared" si="8"/>
        <v/>
      </c>
      <c r="L57" s="40" t="str">
        <f t="shared" si="9"/>
        <v/>
      </c>
      <c r="M57" s="155" t="str">
        <f t="shared" si="10"/>
        <v/>
      </c>
      <c r="N57" s="229" t="str">
        <f t="shared" si="11"/>
        <v/>
      </c>
      <c r="O57" s="229" t="str">
        <f t="shared" si="12"/>
        <v/>
      </c>
      <c r="P57" s="156" t="str">
        <f t="shared" si="13"/>
        <v/>
      </c>
      <c r="Q57" s="22"/>
    </row>
    <row r="58" spans="1:17" ht="15.75">
      <c r="A58" s="282">
        <v>33</v>
      </c>
      <c r="B58" s="34" t="str">
        <f>UK!B58</f>
        <v/>
      </c>
      <c r="C58" s="259"/>
      <c r="D58" s="259"/>
      <c r="E58" s="259"/>
      <c r="F58" s="259"/>
      <c r="G58" s="259"/>
      <c r="H58" s="259"/>
      <c r="I58" s="259"/>
      <c r="J58" s="40">
        <f t="shared" si="7"/>
        <v>0</v>
      </c>
      <c r="K58" s="40" t="str">
        <f t="shared" si="8"/>
        <v/>
      </c>
      <c r="L58" s="40" t="str">
        <f t="shared" si="9"/>
        <v/>
      </c>
      <c r="M58" s="155" t="str">
        <f t="shared" si="10"/>
        <v/>
      </c>
      <c r="N58" s="229" t="str">
        <f t="shared" si="11"/>
        <v/>
      </c>
      <c r="O58" s="229" t="str">
        <f t="shared" si="12"/>
        <v/>
      </c>
      <c r="P58" s="156" t="str">
        <f t="shared" si="13"/>
        <v/>
      </c>
      <c r="Q58" s="22"/>
    </row>
    <row r="59" spans="1:17" ht="15.75">
      <c r="A59" s="282">
        <v>34</v>
      </c>
      <c r="B59" s="34" t="str">
        <f>UK!B59</f>
        <v/>
      </c>
      <c r="C59" s="259"/>
      <c r="D59" s="259"/>
      <c r="E59" s="259"/>
      <c r="F59" s="259"/>
      <c r="G59" s="259"/>
      <c r="H59" s="259"/>
      <c r="I59" s="259"/>
      <c r="J59" s="40">
        <f t="shared" si="7"/>
        <v>0</v>
      </c>
      <c r="K59" s="40" t="str">
        <f t="shared" si="8"/>
        <v/>
      </c>
      <c r="L59" s="40" t="str">
        <f t="shared" si="9"/>
        <v/>
      </c>
      <c r="M59" s="155" t="str">
        <f t="shared" si="10"/>
        <v/>
      </c>
      <c r="N59" s="229" t="str">
        <f t="shared" si="11"/>
        <v/>
      </c>
      <c r="O59" s="229" t="str">
        <f t="shared" si="12"/>
        <v/>
      </c>
      <c r="P59" s="156" t="str">
        <f t="shared" si="13"/>
        <v/>
      </c>
      <c r="Q59" s="22"/>
    </row>
    <row r="60" spans="1:17" ht="15.75">
      <c r="A60" s="282">
        <v>35</v>
      </c>
      <c r="B60" s="34" t="str">
        <f>UK!B60</f>
        <v/>
      </c>
      <c r="C60" s="259"/>
      <c r="D60" s="259"/>
      <c r="E60" s="259"/>
      <c r="F60" s="259"/>
      <c r="G60" s="259"/>
      <c r="H60" s="259"/>
      <c r="I60" s="259"/>
      <c r="J60" s="40">
        <f t="shared" si="7"/>
        <v>0</v>
      </c>
      <c r="K60" s="40" t="str">
        <f t="shared" si="8"/>
        <v/>
      </c>
      <c r="L60" s="40" t="str">
        <f t="shared" si="9"/>
        <v/>
      </c>
      <c r="M60" s="155" t="str">
        <f t="shared" si="10"/>
        <v/>
      </c>
      <c r="N60" s="229" t="str">
        <f t="shared" si="11"/>
        <v/>
      </c>
      <c r="O60" s="229" t="str">
        <f t="shared" si="12"/>
        <v/>
      </c>
      <c r="P60" s="156" t="str">
        <f t="shared" si="13"/>
        <v/>
      </c>
      <c r="Q60" s="22"/>
    </row>
    <row r="61" spans="1:17" ht="15.75">
      <c r="A61" s="282">
        <v>36</v>
      </c>
      <c r="B61" s="34" t="str">
        <f>UK!B61</f>
        <v/>
      </c>
      <c r="C61" s="259"/>
      <c r="D61" s="259"/>
      <c r="E61" s="259"/>
      <c r="F61" s="259"/>
      <c r="G61" s="259"/>
      <c r="H61" s="259"/>
      <c r="I61" s="259"/>
      <c r="J61" s="40">
        <f t="shared" si="7"/>
        <v>0</v>
      </c>
      <c r="K61" s="40" t="str">
        <f t="shared" si="8"/>
        <v/>
      </c>
      <c r="L61" s="40" t="str">
        <f t="shared" si="9"/>
        <v/>
      </c>
      <c r="M61" s="155" t="str">
        <f t="shared" si="10"/>
        <v/>
      </c>
      <c r="N61" s="229" t="str">
        <f t="shared" si="11"/>
        <v/>
      </c>
      <c r="O61" s="229" t="str">
        <f t="shared" si="12"/>
        <v/>
      </c>
      <c r="P61" s="156" t="str">
        <f t="shared" si="13"/>
        <v/>
      </c>
      <c r="Q61" s="22"/>
    </row>
    <row r="62" spans="1:17" ht="15.75">
      <c r="A62" s="282">
        <v>37</v>
      </c>
      <c r="B62" s="34" t="str">
        <f>UK!B62</f>
        <v/>
      </c>
      <c r="C62" s="259"/>
      <c r="D62" s="259"/>
      <c r="E62" s="259"/>
      <c r="F62" s="259"/>
      <c r="G62" s="259"/>
      <c r="H62" s="259"/>
      <c r="I62" s="259"/>
      <c r="J62" s="40">
        <f t="shared" si="7"/>
        <v>0</v>
      </c>
      <c r="K62" s="40" t="str">
        <f t="shared" si="8"/>
        <v/>
      </c>
      <c r="L62" s="40" t="str">
        <f t="shared" si="9"/>
        <v/>
      </c>
      <c r="M62" s="155" t="str">
        <f t="shared" si="10"/>
        <v/>
      </c>
      <c r="N62" s="229" t="str">
        <f t="shared" si="11"/>
        <v/>
      </c>
      <c r="O62" s="229" t="str">
        <f t="shared" si="12"/>
        <v/>
      </c>
      <c r="P62" s="156" t="str">
        <f t="shared" si="13"/>
        <v/>
      </c>
      <c r="Q62" s="22"/>
    </row>
    <row r="63" spans="1:17" ht="15.75">
      <c r="A63" s="282">
        <v>38</v>
      </c>
      <c r="B63" s="34" t="str">
        <f>UK!B63</f>
        <v/>
      </c>
      <c r="C63" s="259"/>
      <c r="D63" s="259"/>
      <c r="E63" s="259"/>
      <c r="F63" s="259"/>
      <c r="G63" s="259"/>
      <c r="H63" s="259"/>
      <c r="I63" s="259"/>
      <c r="J63" s="40">
        <f t="shared" si="7"/>
        <v>0</v>
      </c>
      <c r="K63" s="40" t="str">
        <f t="shared" si="8"/>
        <v/>
      </c>
      <c r="L63" s="40" t="str">
        <f t="shared" si="9"/>
        <v/>
      </c>
      <c r="M63" s="155" t="str">
        <f t="shared" si="10"/>
        <v/>
      </c>
      <c r="N63" s="229" t="str">
        <f t="shared" si="11"/>
        <v/>
      </c>
      <c r="O63" s="229" t="str">
        <f t="shared" si="12"/>
        <v/>
      </c>
      <c r="P63" s="156" t="str">
        <f t="shared" si="13"/>
        <v/>
      </c>
      <c r="Q63" s="22"/>
    </row>
    <row r="64" spans="1:17" ht="15.75">
      <c r="A64" s="282">
        <v>39</v>
      </c>
      <c r="B64" s="34" t="str">
        <f>UK!B64</f>
        <v/>
      </c>
      <c r="C64" s="259"/>
      <c r="D64" s="259"/>
      <c r="E64" s="259"/>
      <c r="F64" s="259"/>
      <c r="G64" s="259"/>
      <c r="H64" s="259"/>
      <c r="I64" s="259"/>
      <c r="J64" s="40">
        <f t="shared" si="7"/>
        <v>0</v>
      </c>
      <c r="K64" s="40" t="str">
        <f t="shared" si="8"/>
        <v/>
      </c>
      <c r="L64" s="40" t="str">
        <f t="shared" si="9"/>
        <v/>
      </c>
      <c r="M64" s="155" t="str">
        <f t="shared" si="10"/>
        <v/>
      </c>
      <c r="N64" s="229" t="str">
        <f t="shared" si="11"/>
        <v/>
      </c>
      <c r="O64" s="229" t="str">
        <f t="shared" si="12"/>
        <v/>
      </c>
      <c r="P64" s="156" t="str">
        <f t="shared" si="13"/>
        <v/>
      </c>
      <c r="Q64" s="22"/>
    </row>
    <row r="65" spans="1:17" ht="15.75">
      <c r="A65" s="282">
        <v>40</v>
      </c>
      <c r="B65" s="34" t="str">
        <f>UK!B65</f>
        <v/>
      </c>
      <c r="C65" s="259"/>
      <c r="D65" s="259"/>
      <c r="E65" s="259"/>
      <c r="F65" s="259"/>
      <c r="G65" s="259"/>
      <c r="H65" s="259"/>
      <c r="I65" s="259"/>
      <c r="J65" s="40">
        <f t="shared" si="7"/>
        <v>0</v>
      </c>
      <c r="K65" s="40" t="str">
        <f t="shared" si="8"/>
        <v/>
      </c>
      <c r="L65" s="40" t="str">
        <f t="shared" si="9"/>
        <v/>
      </c>
      <c r="M65" s="155" t="str">
        <f t="shared" si="10"/>
        <v/>
      </c>
      <c r="N65" s="229" t="str">
        <f t="shared" si="11"/>
        <v/>
      </c>
      <c r="O65" s="229" t="str">
        <f t="shared" si="12"/>
        <v/>
      </c>
      <c r="P65" s="156" t="str">
        <f t="shared" si="13"/>
        <v/>
      </c>
      <c r="Q65" s="22"/>
    </row>
    <row r="66" spans="1:17">
      <c r="A66" s="34"/>
      <c r="B66" s="17" t="s">
        <v>99</v>
      </c>
      <c r="C66" s="18"/>
      <c r="D66" s="18"/>
      <c r="E66" s="18"/>
      <c r="F66" s="18"/>
      <c r="G66" s="18"/>
      <c r="H66" s="18"/>
      <c r="I66" s="18"/>
      <c r="J66" s="18"/>
      <c r="K66" s="43"/>
      <c r="L66" s="43"/>
      <c r="M66" s="43"/>
      <c r="N66" s="43"/>
      <c r="O66" s="43"/>
      <c r="P66" s="43"/>
      <c r="Q66" s="22"/>
    </row>
    <row r="67" spans="1:17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spans="1:17">
      <c r="A68" s="22"/>
      <c r="B68" s="22" t="s">
        <v>126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 t="str">
        <f>Rekap!L55</f>
        <v xml:space="preserve">Dompu,  </v>
      </c>
      <c r="O68" s="22"/>
      <c r="P68" s="22"/>
      <c r="Q68" s="22"/>
    </row>
    <row r="69" spans="1:17">
      <c r="A69" s="22"/>
      <c r="B69" s="22" t="str">
        <f>Rekap!D56</f>
        <v>Kepala Sekolah,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 t="s">
        <v>127</v>
      </c>
      <c r="O69" s="22"/>
      <c r="P69" s="22"/>
      <c r="Q69" s="22"/>
    </row>
    <row r="70" spans="1:17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spans="1:17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spans="1:17">
      <c r="A72" s="22"/>
      <c r="B72" s="24" t="str">
        <f>Rekap!D59</f>
        <v>H. Hasan, S.Pd</v>
      </c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 t="str">
        <f>Rekap!L59</f>
        <v/>
      </c>
      <c r="O72" s="24"/>
      <c r="P72" s="22"/>
      <c r="Q72" s="22"/>
    </row>
    <row r="73" spans="1:17">
      <c r="A73" s="22"/>
      <c r="B73" s="22" t="str">
        <f>Rekap!D60</f>
        <v>NIP.  196812311992021008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 t="str">
        <f>Rekap!L60</f>
        <v>NIP.</v>
      </c>
      <c r="O73" s="22"/>
      <c r="P73" s="22"/>
      <c r="Q73" s="22"/>
    </row>
    <row r="74" spans="1:17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</row>
  </sheetData>
  <sheetProtection password="CA29" sheet="1" objects="1" scenarios="1"/>
  <mergeCells count="26">
    <mergeCell ref="F22:F23"/>
    <mergeCell ref="B1:P1"/>
    <mergeCell ref="B2:P2"/>
    <mergeCell ref="B3:P3"/>
    <mergeCell ref="B4:P4"/>
    <mergeCell ref="C12:F12"/>
    <mergeCell ref="N12:Q12"/>
    <mergeCell ref="N22:N23"/>
    <mergeCell ref="O22:O23"/>
    <mergeCell ref="P22:P23"/>
    <mergeCell ref="G22:G23"/>
    <mergeCell ref="H22:H23"/>
    <mergeCell ref="I22:I23"/>
    <mergeCell ref="J22:J23"/>
    <mergeCell ref="K22:K23"/>
    <mergeCell ref="L22:L23"/>
    <mergeCell ref="A22:A25"/>
    <mergeCell ref="B22:B23"/>
    <mergeCell ref="C22:C23"/>
    <mergeCell ref="D22:D23"/>
    <mergeCell ref="E22:E23"/>
    <mergeCell ref="M22:M23"/>
    <mergeCell ref="S24:AC24"/>
    <mergeCell ref="T25:V25"/>
    <mergeCell ref="W25:Y25"/>
    <mergeCell ref="Z25:AC25"/>
  </mergeCells>
  <conditionalFormatting sqref="O26:O65">
    <cfRule type="cellIs" dxfId="7" priority="5" operator="greaterThan">
      <formula>0</formula>
    </cfRule>
  </conditionalFormatting>
  <conditionalFormatting sqref="M26:M65">
    <cfRule type="cellIs" dxfId="6" priority="6" operator="greaterThan">
      <formula>0</formula>
    </cfRule>
  </conditionalFormatting>
  <conditionalFormatting sqref="N26:N65">
    <cfRule type="cellIs" dxfId="5" priority="4" operator="greaterThan">
      <formula>0</formula>
    </cfRule>
  </conditionalFormatting>
  <conditionalFormatting sqref="P26:P65">
    <cfRule type="containsText" dxfId="4" priority="2" operator="containsText" text="Belum">
      <formula>NOT(ISERROR(SEARCH("Belum",P26)))</formula>
    </cfRule>
    <cfRule type="cellIs" dxfId="3" priority="3" operator="greaterThan">
      <formula>0</formula>
    </cfRule>
  </conditionalFormatting>
  <conditionalFormatting sqref="T26:T29">
    <cfRule type="cellIs" dxfId="2" priority="1" operator="equal">
      <formula>0</formula>
    </cfRule>
  </conditionalFormatting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showRowColHeaders="0" zoomScale="80" zoomScaleNormal="80" workbookViewId="0"/>
  </sheetViews>
  <sheetFormatPr defaultRowHeight="15"/>
  <cols>
    <col min="1" max="1" width="9.140625" style="56"/>
    <col min="2" max="2" width="36.7109375" style="56" bestFit="1" customWidth="1"/>
    <col min="3" max="5" width="6.85546875" style="56" customWidth="1"/>
    <col min="6" max="6" width="7.85546875" style="56" customWidth="1"/>
    <col min="7" max="9" width="6.85546875" style="56" customWidth="1"/>
    <col min="10" max="10" width="7.85546875" style="56" customWidth="1"/>
    <col min="11" max="11" width="9.140625" style="56"/>
    <col min="12" max="12" width="9.140625" style="56" customWidth="1"/>
    <col min="13" max="13" width="9.140625" style="56"/>
    <col min="14" max="16" width="6.85546875" style="56" customWidth="1"/>
    <col min="17" max="17" width="7.85546875" style="56" customWidth="1"/>
    <col min="18" max="20" width="6.85546875" style="56" customWidth="1"/>
    <col min="21" max="21" width="7.85546875" style="56" customWidth="1"/>
    <col min="22" max="24" width="9.140625" style="56"/>
    <col min="25" max="25" width="4" style="56" bestFit="1" customWidth="1"/>
    <col min="26" max="26" width="9.140625" style="56"/>
    <col min="27" max="27" width="4.7109375" style="56" customWidth="1"/>
    <col min="28" max="16384" width="9.140625" style="56"/>
  </cols>
  <sheetData>
    <row r="1" spans="1:28" ht="18.75">
      <c r="A1" s="30"/>
      <c r="B1" s="625" t="str">
        <f>Pengetahuan!C1</f>
        <v>DINAS DIKPORA KABUPATEN DOMPU</v>
      </c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26"/>
      <c r="S1" s="626"/>
      <c r="T1" s="626"/>
      <c r="U1" s="626"/>
      <c r="V1" s="626"/>
      <c r="W1" s="627"/>
      <c r="X1" s="30"/>
    </row>
    <row r="2" spans="1:28" ht="36">
      <c r="A2" s="30"/>
      <c r="B2" s="628" t="str">
        <f>Pengetahuan!C2</f>
        <v>SMPN 7 IT DOMPU</v>
      </c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30"/>
      <c r="X2" s="30"/>
    </row>
    <row r="3" spans="1:28" ht="15.75" thickBot="1">
      <c r="A3" s="30"/>
      <c r="B3" s="631" t="str">
        <f>Pengetahuan!C3</f>
        <v>Jln. Dorobata No.02 Kel. Kandai Satu Kab.Dompu</v>
      </c>
      <c r="C3" s="632"/>
      <c r="D3" s="632"/>
      <c r="E3" s="632"/>
      <c r="F3" s="632"/>
      <c r="G3" s="632"/>
      <c r="H3" s="632"/>
      <c r="I3" s="632"/>
      <c r="J3" s="632"/>
      <c r="K3" s="632"/>
      <c r="L3" s="632"/>
      <c r="M3" s="632"/>
      <c r="N3" s="632"/>
      <c r="O3" s="632"/>
      <c r="P3" s="632"/>
      <c r="Q3" s="632"/>
      <c r="R3" s="632"/>
      <c r="S3" s="632"/>
      <c r="T3" s="632"/>
      <c r="U3" s="632"/>
      <c r="V3" s="632"/>
      <c r="W3" s="633"/>
      <c r="X3" s="30"/>
    </row>
    <row r="4" spans="1:28" ht="34.5" thickBot="1">
      <c r="A4" s="30"/>
      <c r="B4" s="634" t="s">
        <v>171</v>
      </c>
      <c r="C4" s="635"/>
      <c r="D4" s="635"/>
      <c r="E4" s="635"/>
      <c r="F4" s="635"/>
      <c r="G4" s="635"/>
      <c r="H4" s="635"/>
      <c r="I4" s="635"/>
      <c r="J4" s="635"/>
      <c r="K4" s="635"/>
      <c r="L4" s="635"/>
      <c r="M4" s="635"/>
      <c r="N4" s="635"/>
      <c r="O4" s="635"/>
      <c r="P4" s="635"/>
      <c r="Q4" s="635"/>
      <c r="R4" s="635"/>
      <c r="S4" s="635"/>
      <c r="T4" s="635"/>
      <c r="U4" s="635"/>
      <c r="V4" s="635"/>
      <c r="W4" s="636"/>
      <c r="X4" s="30"/>
    </row>
    <row r="5" spans="1:28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8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8">
      <c r="A7" s="30"/>
      <c r="B7" s="57" t="s">
        <v>76</v>
      </c>
      <c r="C7" s="32" t="str">
        <f>Pengetahuan!C8</f>
        <v/>
      </c>
      <c r="D7" s="30"/>
      <c r="E7" s="30"/>
      <c r="F7" s="30"/>
      <c r="G7" s="30"/>
      <c r="H7" s="30"/>
      <c r="I7" s="30"/>
      <c r="J7" s="30"/>
      <c r="K7" s="57" t="s">
        <v>82</v>
      </c>
      <c r="L7" s="32" t="str">
        <f>Pengetahuan!X8</f>
        <v>1 (ganjil)</v>
      </c>
      <c r="M7" s="30"/>
      <c r="N7" s="30"/>
      <c r="O7" s="30"/>
      <c r="P7" s="30"/>
      <c r="Q7" s="57"/>
      <c r="R7" s="57" t="s">
        <v>130</v>
      </c>
      <c r="S7" s="31">
        <f>Pengetahuan!AQ8</f>
        <v>76</v>
      </c>
      <c r="T7" s="31"/>
      <c r="U7" s="30"/>
      <c r="V7" s="30"/>
      <c r="W7" s="30"/>
      <c r="X7" s="30"/>
    </row>
    <row r="8" spans="1:28">
      <c r="A8" s="30"/>
      <c r="B8" s="57" t="s">
        <v>77</v>
      </c>
      <c r="C8" s="32" t="str">
        <f>Pengetahuan!C9</f>
        <v/>
      </c>
      <c r="D8" s="30"/>
      <c r="E8" s="30"/>
      <c r="F8" s="30"/>
      <c r="G8" s="30"/>
      <c r="H8" s="30"/>
      <c r="I8" s="30"/>
      <c r="J8" s="30"/>
      <c r="K8" s="57" t="s">
        <v>79</v>
      </c>
      <c r="L8" s="32" t="str">
        <f>Pengetahuan!X9</f>
        <v/>
      </c>
      <c r="M8" s="30"/>
      <c r="N8" s="30"/>
      <c r="O8" s="30"/>
      <c r="P8" s="30"/>
      <c r="Q8" s="57"/>
      <c r="R8" s="57" t="s">
        <v>81</v>
      </c>
      <c r="S8" s="31" t="str">
        <f>Pengetahuan!AQ9</f>
        <v/>
      </c>
      <c r="T8" s="31"/>
      <c r="U8" s="30"/>
      <c r="V8" s="30"/>
      <c r="W8" s="30"/>
      <c r="X8" s="30"/>
    </row>
    <row r="9" spans="1:28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28">
      <c r="A10" s="637" t="s">
        <v>71</v>
      </c>
      <c r="B10" s="637" t="s">
        <v>2</v>
      </c>
      <c r="C10" s="615" t="s">
        <v>152</v>
      </c>
      <c r="D10" s="616"/>
      <c r="E10" s="616"/>
      <c r="F10" s="616"/>
      <c r="G10" s="616"/>
      <c r="H10" s="616"/>
      <c r="I10" s="616"/>
      <c r="J10" s="616"/>
      <c r="K10" s="616"/>
      <c r="L10" s="616"/>
      <c r="M10" s="617"/>
      <c r="N10" s="622" t="s">
        <v>153</v>
      </c>
      <c r="O10" s="623"/>
      <c r="P10" s="623"/>
      <c r="Q10" s="623"/>
      <c r="R10" s="623"/>
      <c r="S10" s="623"/>
      <c r="T10" s="623"/>
      <c r="U10" s="623"/>
      <c r="V10" s="623"/>
      <c r="W10" s="624"/>
      <c r="X10" s="30"/>
    </row>
    <row r="11" spans="1:28">
      <c r="A11" s="638"/>
      <c r="B11" s="638"/>
      <c r="C11" s="615" t="s">
        <v>154</v>
      </c>
      <c r="D11" s="616"/>
      <c r="E11" s="616"/>
      <c r="F11" s="617"/>
      <c r="G11" s="615" t="s">
        <v>155</v>
      </c>
      <c r="H11" s="616"/>
      <c r="I11" s="616"/>
      <c r="J11" s="617"/>
      <c r="K11" s="618" t="s">
        <v>172</v>
      </c>
      <c r="L11" s="620" t="s">
        <v>156</v>
      </c>
      <c r="M11" s="618" t="s">
        <v>173</v>
      </c>
      <c r="N11" s="622" t="s">
        <v>18</v>
      </c>
      <c r="O11" s="623"/>
      <c r="P11" s="623"/>
      <c r="Q11" s="624"/>
      <c r="R11" s="622" t="s">
        <v>157</v>
      </c>
      <c r="S11" s="623"/>
      <c r="T11" s="623"/>
      <c r="U11" s="624"/>
      <c r="V11" s="640" t="s">
        <v>156</v>
      </c>
      <c r="W11" s="642" t="s">
        <v>173</v>
      </c>
      <c r="X11" s="30"/>
      <c r="Y11" s="614" t="s">
        <v>158</v>
      </c>
      <c r="Z11" s="614"/>
      <c r="AA11" s="614"/>
      <c r="AB11" s="614"/>
    </row>
    <row r="12" spans="1:28">
      <c r="A12" s="639"/>
      <c r="B12" s="639"/>
      <c r="C12" s="58" t="s">
        <v>159</v>
      </c>
      <c r="D12" s="58" t="s">
        <v>160</v>
      </c>
      <c r="E12" s="58" t="s">
        <v>161</v>
      </c>
      <c r="F12" s="58" t="s">
        <v>162</v>
      </c>
      <c r="G12" s="58" t="s">
        <v>163</v>
      </c>
      <c r="H12" s="58" t="s">
        <v>164</v>
      </c>
      <c r="I12" s="58" t="s">
        <v>165</v>
      </c>
      <c r="J12" s="58" t="s">
        <v>162</v>
      </c>
      <c r="K12" s="619"/>
      <c r="L12" s="621"/>
      <c r="M12" s="619"/>
      <c r="N12" s="59" t="s">
        <v>166</v>
      </c>
      <c r="O12" s="59" t="s">
        <v>167</v>
      </c>
      <c r="P12" s="59" t="s">
        <v>227</v>
      </c>
      <c r="Q12" s="59" t="s">
        <v>162</v>
      </c>
      <c r="R12" s="59" t="s">
        <v>168</v>
      </c>
      <c r="S12" s="59" t="s">
        <v>169</v>
      </c>
      <c r="T12" s="59" t="s">
        <v>228</v>
      </c>
      <c r="U12" s="59" t="s">
        <v>162</v>
      </c>
      <c r="V12" s="641"/>
      <c r="W12" s="643"/>
      <c r="X12" s="30"/>
      <c r="Y12" s="614"/>
      <c r="Z12" s="614"/>
      <c r="AA12" s="614"/>
      <c r="AB12" s="614"/>
    </row>
    <row r="13" spans="1:28" ht="15.75">
      <c r="A13" s="34">
        <v>1</v>
      </c>
      <c r="B13" s="34" t="str">
        <f>Pengetahuan!B26</f>
        <v>ADID AKBAR</v>
      </c>
      <c r="C13" s="61" t="str">
        <f>IF(Pengetahuan!K26="","",Pengetahuan!K26)</f>
        <v/>
      </c>
      <c r="D13" s="61" t="str">
        <f>IF(Pengetahuan!L26="","",Pengetahuan!L26)</f>
        <v/>
      </c>
      <c r="E13" s="61" t="str">
        <f>IF(Pengetahuan!M26="","",Pengetahuan!M26)</f>
        <v/>
      </c>
      <c r="F13" s="61" t="str">
        <f>IFERROR(AVERAGE(C13:E13),"")</f>
        <v/>
      </c>
      <c r="G13" s="61" t="str">
        <f>IF(Pengetahuan!T26="","",Pengetahuan!T26)</f>
        <v/>
      </c>
      <c r="H13" s="61" t="str">
        <f>IF(Pengetahuan!U26="","",Pengetahuan!U26)</f>
        <v/>
      </c>
      <c r="I13" s="61" t="str">
        <f>IF(Pengetahuan!V26="","",Pengetahuan!V26)</f>
        <v/>
      </c>
      <c r="J13" s="61" t="str">
        <f>IFERROR(AVERAGE(G13:I13),"")</f>
        <v/>
      </c>
      <c r="K13" s="61" t="str">
        <f>IF(Pengetahuan!AD26="","",Pengetahuan!AD26)</f>
        <v/>
      </c>
      <c r="L13" s="61" t="str">
        <f>IFERROR(((2*F13)+(2*J13)+(1*K13))/5,"")</f>
        <v/>
      </c>
      <c r="M13" s="229" t="str">
        <f>IF(L13&lt;$AA$16,"D",IF(L13&lt;$AA$15,"C",IF(L13&lt;$AA$14,"B",IF(L13&lt;$AA$13,"A",""))))</f>
        <v/>
      </c>
      <c r="N13" s="60" t="str">
        <f>IF(Keterampilan!K26="","",Keterampilan!K26)</f>
        <v/>
      </c>
      <c r="O13" s="60" t="str">
        <f>IF(Keterampilan!L26="","",Keterampilan!L26)</f>
        <v/>
      </c>
      <c r="P13" s="60" t="str">
        <f>IF(Keterampilan!M26="","",Keterampilan!M26)</f>
        <v/>
      </c>
      <c r="Q13" s="60" t="str">
        <f>IFERROR(AVERAGE(N13:P13),"")</f>
        <v/>
      </c>
      <c r="R13" s="60" t="str">
        <f>IF(Keterampilan!T26="","",Keterampilan!T26)</f>
        <v/>
      </c>
      <c r="S13" s="60" t="str">
        <f>IF(Keterampilan!U26="","",Keterampilan!U26)</f>
        <v/>
      </c>
      <c r="T13" s="60" t="str">
        <f>IF(Keterampilan!V26="","",Keterampilan!V26)</f>
        <v/>
      </c>
      <c r="U13" s="60" t="str">
        <f>IFERROR(AVERAGE(R13:T13),"")</f>
        <v/>
      </c>
      <c r="V13" s="60" t="str">
        <f>IFERROR(AVERAGE(Q13,U13),"")</f>
        <v/>
      </c>
      <c r="W13" s="229" t="str">
        <f>IF(V13&lt;$AA$16,"D",IF(V13&lt;$AA$15,"C",IF(V13&lt;$AA$14,"B",IF(V13&lt;$AA$13,"A",""))))</f>
        <v/>
      </c>
      <c r="X13" s="30"/>
      <c r="Y13" s="296">
        <f>Kriteria!C10</f>
        <v>89</v>
      </c>
      <c r="Z13" s="62" t="s">
        <v>170</v>
      </c>
      <c r="AA13" s="291">
        <f>Kriteria!E10</f>
        <v>100</v>
      </c>
      <c r="AB13" s="16" t="s">
        <v>33</v>
      </c>
    </row>
    <row r="14" spans="1:28" ht="15.75">
      <c r="A14" s="34">
        <v>2</v>
      </c>
      <c r="B14" s="34" t="str">
        <f>Pengetahuan!B27</f>
        <v>ABDUL AZZIZ</v>
      </c>
      <c r="C14" s="61" t="str">
        <f>IF(Pengetahuan!K27="","",Pengetahuan!K27)</f>
        <v/>
      </c>
      <c r="D14" s="61" t="str">
        <f>IF(Pengetahuan!L27="","",Pengetahuan!L27)</f>
        <v/>
      </c>
      <c r="E14" s="61" t="str">
        <f>IF(Pengetahuan!M27="","",Pengetahuan!M27)</f>
        <v/>
      </c>
      <c r="F14" s="61" t="str">
        <f t="shared" ref="F14:F40" si="0">IFERROR(AVERAGE(C14:E14),"")</f>
        <v/>
      </c>
      <c r="G14" s="61" t="str">
        <f>IF(Pengetahuan!T27="","",Pengetahuan!T27)</f>
        <v/>
      </c>
      <c r="H14" s="61" t="str">
        <f>IF(Pengetahuan!U27="","",Pengetahuan!U27)</f>
        <v/>
      </c>
      <c r="I14" s="61" t="str">
        <f>IF(Pengetahuan!V27="","",Pengetahuan!V27)</f>
        <v/>
      </c>
      <c r="J14" s="61" t="str">
        <f t="shared" ref="J14:J40" si="1">IFERROR(AVERAGE(G14:I14),"")</f>
        <v/>
      </c>
      <c r="K14" s="61" t="str">
        <f>IF(Pengetahuan!AD27="","",Pengetahuan!AD27)</f>
        <v/>
      </c>
      <c r="L14" s="61" t="str">
        <f>IFERROR(((2*F14)+(2*J14)+(1*K14))/5,"")</f>
        <v/>
      </c>
      <c r="M14" s="229" t="str">
        <f t="shared" ref="M14:M40" si="2">IF(L14&lt;$AA$16,"D",IF(L14&lt;$AA$15,"C",IF(L14&lt;$AA$14,"B",IF(L14&lt;$AA$13,"A",""))))</f>
        <v/>
      </c>
      <c r="N14" s="60" t="str">
        <f>IF(Keterampilan!K27="","",Keterampilan!K27)</f>
        <v/>
      </c>
      <c r="O14" s="60" t="str">
        <f>IF(Keterampilan!L27="","",Keterampilan!L27)</f>
        <v/>
      </c>
      <c r="P14" s="60" t="str">
        <f>IF(Keterampilan!M27="","",Keterampilan!M27)</f>
        <v/>
      </c>
      <c r="Q14" s="60" t="str">
        <f t="shared" ref="Q14:Q40" si="3">IFERROR(AVERAGE(N14:P14),"")</f>
        <v/>
      </c>
      <c r="R14" s="60" t="str">
        <f>IF(Keterampilan!T27="","",Keterampilan!T27)</f>
        <v/>
      </c>
      <c r="S14" s="60" t="str">
        <f>IF(Keterampilan!U27="","",Keterampilan!U27)</f>
        <v/>
      </c>
      <c r="T14" s="60" t="str">
        <f>IF(Keterampilan!V27="","",Keterampilan!V27)</f>
        <v/>
      </c>
      <c r="U14" s="60" t="str">
        <f t="shared" ref="U14:U40" si="4">IFERROR(AVERAGE(R14:T14),"")</f>
        <v/>
      </c>
      <c r="V14" s="60" t="str">
        <f t="shared" ref="V14:V40" si="5">IFERROR(AVERAGE(Q14,U14),"")</f>
        <v/>
      </c>
      <c r="W14" s="229" t="str">
        <f t="shared" ref="W14:W40" si="6">IF(V14&lt;$AA$16,"D",IF(V14&lt;$AA$15,"C",IF(V14&lt;$AA$14,"B",IF(V14&lt;$AA$13,"A",""))))</f>
        <v/>
      </c>
      <c r="X14" s="30"/>
      <c r="Y14" s="296">
        <f>Kriteria!C11</f>
        <v>84</v>
      </c>
      <c r="Z14" s="62" t="s">
        <v>170</v>
      </c>
      <c r="AA14" s="291">
        <f>Kriteria!E11</f>
        <v>89</v>
      </c>
      <c r="AB14" s="16" t="s">
        <v>34</v>
      </c>
    </row>
    <row r="15" spans="1:28" ht="15.75">
      <c r="A15" s="34">
        <v>3</v>
      </c>
      <c r="B15" s="34" t="str">
        <f>Pengetahuan!B28</f>
        <v>AFRIZAL</v>
      </c>
      <c r="C15" s="61" t="str">
        <f>IF(Pengetahuan!K28="","",Pengetahuan!K28)</f>
        <v/>
      </c>
      <c r="D15" s="61" t="str">
        <f>IF(Pengetahuan!L28="","",Pengetahuan!L28)</f>
        <v/>
      </c>
      <c r="E15" s="61" t="str">
        <f>IF(Pengetahuan!M28="","",Pengetahuan!M28)</f>
        <v/>
      </c>
      <c r="F15" s="61" t="str">
        <f t="shared" si="0"/>
        <v/>
      </c>
      <c r="G15" s="61" t="str">
        <f>IF(Pengetahuan!T28="","",Pengetahuan!T28)</f>
        <v/>
      </c>
      <c r="H15" s="61" t="str">
        <f>IF(Pengetahuan!U28="","",Pengetahuan!U28)</f>
        <v/>
      </c>
      <c r="I15" s="61" t="str">
        <f>IF(Pengetahuan!V28="","",Pengetahuan!V28)</f>
        <v/>
      </c>
      <c r="J15" s="61" t="str">
        <f t="shared" si="1"/>
        <v/>
      </c>
      <c r="K15" s="61" t="str">
        <f>IF(Pengetahuan!AD28="","",Pengetahuan!AD28)</f>
        <v/>
      </c>
      <c r="L15" s="61" t="str">
        <f t="shared" ref="L15:L40" si="7">IFERROR(((2*F15)+(2*J15)+(1*K15))/5,"")</f>
        <v/>
      </c>
      <c r="M15" s="229" t="str">
        <f t="shared" si="2"/>
        <v/>
      </c>
      <c r="N15" s="60" t="str">
        <f>IF(Keterampilan!K28="","",Keterampilan!K28)</f>
        <v/>
      </c>
      <c r="O15" s="60" t="str">
        <f>IF(Keterampilan!L28="","",Keterampilan!L28)</f>
        <v/>
      </c>
      <c r="P15" s="60" t="str">
        <f>IF(Keterampilan!M28="","",Keterampilan!M28)</f>
        <v/>
      </c>
      <c r="Q15" s="60" t="str">
        <f t="shared" si="3"/>
        <v/>
      </c>
      <c r="R15" s="60" t="str">
        <f>IF(Keterampilan!T28="","",Keterampilan!T28)</f>
        <v/>
      </c>
      <c r="S15" s="60" t="str">
        <f>IF(Keterampilan!U28="","",Keterampilan!U28)</f>
        <v/>
      </c>
      <c r="T15" s="60" t="str">
        <f>IF(Keterampilan!V28="","",Keterampilan!V28)</f>
        <v/>
      </c>
      <c r="U15" s="60" t="str">
        <f t="shared" si="4"/>
        <v/>
      </c>
      <c r="V15" s="60" t="str">
        <f t="shared" si="5"/>
        <v/>
      </c>
      <c r="W15" s="229" t="str">
        <f t="shared" si="6"/>
        <v/>
      </c>
      <c r="X15" s="30"/>
      <c r="Y15" s="296">
        <f>Kriteria!C12</f>
        <v>76</v>
      </c>
      <c r="Z15" s="62" t="s">
        <v>170</v>
      </c>
      <c r="AA15" s="291">
        <f>Kriteria!E12</f>
        <v>84</v>
      </c>
      <c r="AB15" s="16" t="s">
        <v>35</v>
      </c>
    </row>
    <row r="16" spans="1:28" ht="15.75">
      <c r="A16" s="34">
        <v>4</v>
      </c>
      <c r="B16" s="34" t="str">
        <f>Pengetahuan!B29</f>
        <v>APRILNINGSIH SUSILAWATI</v>
      </c>
      <c r="C16" s="61" t="str">
        <f>IF(Pengetahuan!K29="","",Pengetahuan!K29)</f>
        <v/>
      </c>
      <c r="D16" s="61" t="str">
        <f>IF(Pengetahuan!L29="","",Pengetahuan!L29)</f>
        <v/>
      </c>
      <c r="E16" s="61" t="str">
        <f>IF(Pengetahuan!M29="","",Pengetahuan!M29)</f>
        <v/>
      </c>
      <c r="F16" s="61" t="str">
        <f t="shared" si="0"/>
        <v/>
      </c>
      <c r="G16" s="61" t="str">
        <f>IF(Pengetahuan!T29="","",Pengetahuan!T29)</f>
        <v/>
      </c>
      <c r="H16" s="61" t="str">
        <f>IF(Pengetahuan!U29="","",Pengetahuan!U29)</f>
        <v/>
      </c>
      <c r="I16" s="61" t="str">
        <f>IF(Pengetahuan!V29="","",Pengetahuan!V29)</f>
        <v/>
      </c>
      <c r="J16" s="61" t="str">
        <f t="shared" si="1"/>
        <v/>
      </c>
      <c r="K16" s="61" t="str">
        <f>IF(Pengetahuan!AD29="","",Pengetahuan!AD29)</f>
        <v/>
      </c>
      <c r="L16" s="61" t="str">
        <f t="shared" si="7"/>
        <v/>
      </c>
      <c r="M16" s="229" t="str">
        <f t="shared" si="2"/>
        <v/>
      </c>
      <c r="N16" s="60" t="str">
        <f>IF(Keterampilan!K29="","",Keterampilan!K29)</f>
        <v/>
      </c>
      <c r="O16" s="60" t="str">
        <f>IF(Keterampilan!L29="","",Keterampilan!L29)</f>
        <v/>
      </c>
      <c r="P16" s="60" t="str">
        <f>IF(Keterampilan!M29="","",Keterampilan!M29)</f>
        <v/>
      </c>
      <c r="Q16" s="60" t="str">
        <f t="shared" si="3"/>
        <v/>
      </c>
      <c r="R16" s="60" t="str">
        <f>IF(Keterampilan!T29="","",Keterampilan!T29)</f>
        <v/>
      </c>
      <c r="S16" s="60" t="str">
        <f>IF(Keterampilan!U29="","",Keterampilan!U29)</f>
        <v/>
      </c>
      <c r="T16" s="60" t="str">
        <f>IF(Keterampilan!V29="","",Keterampilan!V29)</f>
        <v/>
      </c>
      <c r="U16" s="60" t="str">
        <f t="shared" si="4"/>
        <v/>
      </c>
      <c r="V16" s="60" t="str">
        <f t="shared" si="5"/>
        <v/>
      </c>
      <c r="W16" s="229" t="str">
        <f t="shared" si="6"/>
        <v/>
      </c>
      <c r="X16" s="30"/>
      <c r="Y16" s="292">
        <v>0</v>
      </c>
      <c r="Z16" s="293" t="s">
        <v>170</v>
      </c>
      <c r="AA16" s="294">
        <f>Kriteria!E13</f>
        <v>76</v>
      </c>
      <c r="AB16" s="295" t="s">
        <v>36</v>
      </c>
    </row>
    <row r="17" spans="1:24" ht="15.75">
      <c r="A17" s="34">
        <v>5</v>
      </c>
      <c r="B17" s="34" t="str">
        <f>Pengetahuan!B30</f>
        <v>ANDRA SAPUTRA</v>
      </c>
      <c r="C17" s="61" t="str">
        <f>IF(Pengetahuan!K30="","",Pengetahuan!K30)</f>
        <v/>
      </c>
      <c r="D17" s="61" t="str">
        <f>IF(Pengetahuan!L30="","",Pengetahuan!L30)</f>
        <v/>
      </c>
      <c r="E17" s="61" t="str">
        <f>IF(Pengetahuan!M30="","",Pengetahuan!M30)</f>
        <v/>
      </c>
      <c r="F17" s="61" t="str">
        <f t="shared" si="0"/>
        <v/>
      </c>
      <c r="G17" s="61" t="str">
        <f>IF(Pengetahuan!T30="","",Pengetahuan!T30)</f>
        <v/>
      </c>
      <c r="H17" s="61" t="str">
        <f>IF(Pengetahuan!U30="","",Pengetahuan!U30)</f>
        <v/>
      </c>
      <c r="I17" s="61" t="str">
        <f>IF(Pengetahuan!V30="","",Pengetahuan!V30)</f>
        <v/>
      </c>
      <c r="J17" s="61" t="str">
        <f t="shared" si="1"/>
        <v/>
      </c>
      <c r="K17" s="61" t="str">
        <f>IF(Pengetahuan!AD30="","",Pengetahuan!AD30)</f>
        <v/>
      </c>
      <c r="L17" s="61" t="str">
        <f t="shared" si="7"/>
        <v/>
      </c>
      <c r="M17" s="229" t="str">
        <f t="shared" si="2"/>
        <v/>
      </c>
      <c r="N17" s="60" t="str">
        <f>IF(Keterampilan!K30="","",Keterampilan!K30)</f>
        <v/>
      </c>
      <c r="O17" s="60" t="str">
        <f>IF(Keterampilan!L30="","",Keterampilan!L30)</f>
        <v/>
      </c>
      <c r="P17" s="60" t="str">
        <f>IF(Keterampilan!M30="","",Keterampilan!M30)</f>
        <v/>
      </c>
      <c r="Q17" s="60" t="str">
        <f t="shared" si="3"/>
        <v/>
      </c>
      <c r="R17" s="60" t="str">
        <f>IF(Keterampilan!T30="","",Keterampilan!T30)</f>
        <v/>
      </c>
      <c r="S17" s="60" t="str">
        <f>IF(Keterampilan!U30="","",Keterampilan!U30)</f>
        <v/>
      </c>
      <c r="T17" s="60" t="str">
        <f>IF(Keterampilan!V30="","",Keterampilan!V30)</f>
        <v/>
      </c>
      <c r="U17" s="60" t="str">
        <f t="shared" si="4"/>
        <v/>
      </c>
      <c r="V17" s="60" t="str">
        <f t="shared" si="5"/>
        <v/>
      </c>
      <c r="W17" s="229" t="str">
        <f t="shared" si="6"/>
        <v/>
      </c>
      <c r="X17" s="30"/>
    </row>
    <row r="18" spans="1:24" ht="15.75">
      <c r="A18" s="34">
        <v>6</v>
      </c>
      <c r="B18" s="34" t="str">
        <f>Pengetahuan!B31</f>
        <v>Aulia Putri Ramadani</v>
      </c>
      <c r="C18" s="61" t="str">
        <f>IF(Pengetahuan!K31="","",Pengetahuan!K31)</f>
        <v/>
      </c>
      <c r="D18" s="61" t="str">
        <f>IF(Pengetahuan!L31="","",Pengetahuan!L31)</f>
        <v/>
      </c>
      <c r="E18" s="61" t="str">
        <f>IF(Pengetahuan!M31="","",Pengetahuan!M31)</f>
        <v/>
      </c>
      <c r="F18" s="61" t="str">
        <f t="shared" si="0"/>
        <v/>
      </c>
      <c r="G18" s="61" t="str">
        <f>IF(Pengetahuan!T31="","",Pengetahuan!T31)</f>
        <v/>
      </c>
      <c r="H18" s="61" t="str">
        <f>IF(Pengetahuan!U31="","",Pengetahuan!U31)</f>
        <v/>
      </c>
      <c r="I18" s="61" t="str">
        <f>IF(Pengetahuan!V31="","",Pengetahuan!V31)</f>
        <v/>
      </c>
      <c r="J18" s="61" t="str">
        <f t="shared" si="1"/>
        <v/>
      </c>
      <c r="K18" s="61" t="str">
        <f>IF(Pengetahuan!AD31="","",Pengetahuan!AD31)</f>
        <v/>
      </c>
      <c r="L18" s="61" t="str">
        <f t="shared" si="7"/>
        <v/>
      </c>
      <c r="M18" s="229" t="str">
        <f t="shared" si="2"/>
        <v/>
      </c>
      <c r="N18" s="60" t="str">
        <f>IF(Keterampilan!K31="","",Keterampilan!K31)</f>
        <v/>
      </c>
      <c r="O18" s="60" t="str">
        <f>IF(Keterampilan!L31="","",Keterampilan!L31)</f>
        <v/>
      </c>
      <c r="P18" s="60" t="str">
        <f>IF(Keterampilan!M31="","",Keterampilan!M31)</f>
        <v/>
      </c>
      <c r="Q18" s="60" t="str">
        <f t="shared" si="3"/>
        <v/>
      </c>
      <c r="R18" s="60" t="str">
        <f>IF(Keterampilan!T31="","",Keterampilan!T31)</f>
        <v/>
      </c>
      <c r="S18" s="60" t="str">
        <f>IF(Keterampilan!U31="","",Keterampilan!U31)</f>
        <v/>
      </c>
      <c r="T18" s="60" t="str">
        <f>IF(Keterampilan!V31="","",Keterampilan!V31)</f>
        <v/>
      </c>
      <c r="U18" s="60" t="str">
        <f t="shared" si="4"/>
        <v/>
      </c>
      <c r="V18" s="60" t="str">
        <f t="shared" si="5"/>
        <v/>
      </c>
      <c r="W18" s="229" t="str">
        <f t="shared" si="6"/>
        <v/>
      </c>
      <c r="X18" s="30"/>
    </row>
    <row r="19" spans="1:24" ht="15.75">
      <c r="A19" s="34">
        <v>7</v>
      </c>
      <c r="B19" s="34" t="str">
        <f>Pengetahuan!B32</f>
        <v>Azhar</v>
      </c>
      <c r="C19" s="61" t="str">
        <f>IF(Pengetahuan!K32="","",Pengetahuan!K32)</f>
        <v/>
      </c>
      <c r="D19" s="61" t="str">
        <f>IF(Pengetahuan!L32="","",Pengetahuan!L32)</f>
        <v/>
      </c>
      <c r="E19" s="61" t="str">
        <f>IF(Pengetahuan!M32="","",Pengetahuan!M32)</f>
        <v/>
      </c>
      <c r="F19" s="61" t="str">
        <f t="shared" si="0"/>
        <v/>
      </c>
      <c r="G19" s="61" t="str">
        <f>IF(Pengetahuan!T32="","",Pengetahuan!T32)</f>
        <v/>
      </c>
      <c r="H19" s="61" t="str">
        <f>IF(Pengetahuan!U32="","",Pengetahuan!U32)</f>
        <v/>
      </c>
      <c r="I19" s="61" t="str">
        <f>IF(Pengetahuan!V32="","",Pengetahuan!V32)</f>
        <v/>
      </c>
      <c r="J19" s="61" t="str">
        <f t="shared" si="1"/>
        <v/>
      </c>
      <c r="K19" s="61" t="str">
        <f>IF(Pengetahuan!AD32="","",Pengetahuan!AD32)</f>
        <v/>
      </c>
      <c r="L19" s="61" t="str">
        <f t="shared" si="7"/>
        <v/>
      </c>
      <c r="M19" s="229" t="str">
        <f t="shared" si="2"/>
        <v/>
      </c>
      <c r="N19" s="60" t="str">
        <f>IF(Keterampilan!K32="","",Keterampilan!K32)</f>
        <v/>
      </c>
      <c r="O19" s="60" t="str">
        <f>IF(Keterampilan!L32="","",Keterampilan!L32)</f>
        <v/>
      </c>
      <c r="P19" s="60" t="str">
        <f>IF(Keterampilan!M32="","",Keterampilan!M32)</f>
        <v/>
      </c>
      <c r="Q19" s="60" t="str">
        <f t="shared" si="3"/>
        <v/>
      </c>
      <c r="R19" s="60" t="str">
        <f>IF(Keterampilan!T32="","",Keterampilan!T32)</f>
        <v/>
      </c>
      <c r="S19" s="60" t="str">
        <f>IF(Keterampilan!U32="","",Keterampilan!U32)</f>
        <v/>
      </c>
      <c r="T19" s="60" t="str">
        <f>IF(Keterampilan!V32="","",Keterampilan!V32)</f>
        <v/>
      </c>
      <c r="U19" s="60" t="str">
        <f t="shared" si="4"/>
        <v/>
      </c>
      <c r="V19" s="60" t="str">
        <f t="shared" si="5"/>
        <v/>
      </c>
      <c r="W19" s="229" t="str">
        <f t="shared" si="6"/>
        <v/>
      </c>
      <c r="X19" s="30"/>
    </row>
    <row r="20" spans="1:24" ht="15.75">
      <c r="A20" s="34">
        <v>8</v>
      </c>
      <c r="B20" s="34" t="str">
        <f>Pengetahuan!B33</f>
        <v>DINDA PUTRI</v>
      </c>
      <c r="C20" s="61" t="str">
        <f>IF(Pengetahuan!K33="","",Pengetahuan!K33)</f>
        <v/>
      </c>
      <c r="D20" s="61" t="str">
        <f>IF(Pengetahuan!L33="","",Pengetahuan!L33)</f>
        <v/>
      </c>
      <c r="E20" s="61" t="str">
        <f>IF(Pengetahuan!M33="","",Pengetahuan!M33)</f>
        <v/>
      </c>
      <c r="F20" s="61" t="str">
        <f t="shared" si="0"/>
        <v/>
      </c>
      <c r="G20" s="61" t="str">
        <f>IF(Pengetahuan!T33="","",Pengetahuan!T33)</f>
        <v/>
      </c>
      <c r="H20" s="61" t="str">
        <f>IF(Pengetahuan!U33="","",Pengetahuan!U33)</f>
        <v/>
      </c>
      <c r="I20" s="61" t="str">
        <f>IF(Pengetahuan!V33="","",Pengetahuan!V33)</f>
        <v/>
      </c>
      <c r="J20" s="61" t="str">
        <f t="shared" si="1"/>
        <v/>
      </c>
      <c r="K20" s="61" t="str">
        <f>IF(Pengetahuan!AD33="","",Pengetahuan!AD33)</f>
        <v/>
      </c>
      <c r="L20" s="61" t="str">
        <f t="shared" si="7"/>
        <v/>
      </c>
      <c r="M20" s="229" t="str">
        <f t="shared" si="2"/>
        <v/>
      </c>
      <c r="N20" s="60" t="str">
        <f>IF(Keterampilan!K33="","",Keterampilan!K33)</f>
        <v/>
      </c>
      <c r="O20" s="60" t="str">
        <f>IF(Keterampilan!L33="","",Keterampilan!L33)</f>
        <v/>
      </c>
      <c r="P20" s="60" t="str">
        <f>IF(Keterampilan!M33="","",Keterampilan!M33)</f>
        <v/>
      </c>
      <c r="Q20" s="60" t="str">
        <f t="shared" si="3"/>
        <v/>
      </c>
      <c r="R20" s="60" t="str">
        <f>IF(Keterampilan!T33="","",Keterampilan!T33)</f>
        <v/>
      </c>
      <c r="S20" s="60" t="str">
        <f>IF(Keterampilan!U33="","",Keterampilan!U33)</f>
        <v/>
      </c>
      <c r="T20" s="60" t="str">
        <f>IF(Keterampilan!V33="","",Keterampilan!V33)</f>
        <v/>
      </c>
      <c r="U20" s="60" t="str">
        <f t="shared" si="4"/>
        <v/>
      </c>
      <c r="V20" s="60" t="str">
        <f t="shared" si="5"/>
        <v/>
      </c>
      <c r="W20" s="229" t="str">
        <f t="shared" si="6"/>
        <v/>
      </c>
      <c r="X20" s="30"/>
    </row>
    <row r="21" spans="1:24" ht="15.75">
      <c r="A21" s="34">
        <v>9</v>
      </c>
      <c r="B21" s="34" t="str">
        <f>Pengetahuan!B34</f>
        <v>DONI</v>
      </c>
      <c r="C21" s="61" t="str">
        <f>IF(Pengetahuan!K34="","",Pengetahuan!K34)</f>
        <v/>
      </c>
      <c r="D21" s="61" t="str">
        <f>IF(Pengetahuan!L34="","",Pengetahuan!L34)</f>
        <v/>
      </c>
      <c r="E21" s="61" t="str">
        <f>IF(Pengetahuan!M34="","",Pengetahuan!M34)</f>
        <v/>
      </c>
      <c r="F21" s="61" t="str">
        <f t="shared" si="0"/>
        <v/>
      </c>
      <c r="G21" s="61" t="str">
        <f>IF(Pengetahuan!T34="","",Pengetahuan!T34)</f>
        <v/>
      </c>
      <c r="H21" s="61" t="str">
        <f>IF(Pengetahuan!U34="","",Pengetahuan!U34)</f>
        <v/>
      </c>
      <c r="I21" s="61" t="str">
        <f>IF(Pengetahuan!V34="","",Pengetahuan!V34)</f>
        <v/>
      </c>
      <c r="J21" s="61" t="str">
        <f t="shared" si="1"/>
        <v/>
      </c>
      <c r="K21" s="61" t="str">
        <f>IF(Pengetahuan!AD34="","",Pengetahuan!AD34)</f>
        <v/>
      </c>
      <c r="L21" s="61" t="str">
        <f t="shared" si="7"/>
        <v/>
      </c>
      <c r="M21" s="229" t="str">
        <f t="shared" si="2"/>
        <v/>
      </c>
      <c r="N21" s="60" t="str">
        <f>IF(Keterampilan!K34="","",Keterampilan!K34)</f>
        <v/>
      </c>
      <c r="O21" s="60" t="str">
        <f>IF(Keterampilan!L34="","",Keterampilan!L34)</f>
        <v/>
      </c>
      <c r="P21" s="60" t="str">
        <f>IF(Keterampilan!M34="","",Keterampilan!M34)</f>
        <v/>
      </c>
      <c r="Q21" s="60" t="str">
        <f t="shared" si="3"/>
        <v/>
      </c>
      <c r="R21" s="60" t="str">
        <f>IF(Keterampilan!T34="","",Keterampilan!T34)</f>
        <v/>
      </c>
      <c r="S21" s="60" t="str">
        <f>IF(Keterampilan!U34="","",Keterampilan!U34)</f>
        <v/>
      </c>
      <c r="T21" s="60" t="str">
        <f>IF(Keterampilan!V34="","",Keterampilan!V34)</f>
        <v/>
      </c>
      <c r="U21" s="60" t="str">
        <f t="shared" si="4"/>
        <v/>
      </c>
      <c r="V21" s="60" t="str">
        <f t="shared" si="5"/>
        <v/>
      </c>
      <c r="W21" s="229" t="str">
        <f t="shared" si="6"/>
        <v/>
      </c>
      <c r="X21" s="30"/>
    </row>
    <row r="22" spans="1:24" ht="15.75">
      <c r="A22" s="34">
        <v>10</v>
      </c>
      <c r="B22" s="34" t="str">
        <f>Pengetahuan!B35</f>
        <v xml:space="preserve">ERIKA PUTRI </v>
      </c>
      <c r="C22" s="61" t="str">
        <f>IF(Pengetahuan!K35="","",Pengetahuan!K35)</f>
        <v/>
      </c>
      <c r="D22" s="61" t="str">
        <f>IF(Pengetahuan!L35="","",Pengetahuan!L35)</f>
        <v/>
      </c>
      <c r="E22" s="61" t="str">
        <f>IF(Pengetahuan!M35="","",Pengetahuan!M35)</f>
        <v/>
      </c>
      <c r="F22" s="61" t="str">
        <f t="shared" si="0"/>
        <v/>
      </c>
      <c r="G22" s="61" t="str">
        <f>IF(Pengetahuan!T35="","",Pengetahuan!T35)</f>
        <v/>
      </c>
      <c r="H22" s="61" t="str">
        <f>IF(Pengetahuan!U35="","",Pengetahuan!U35)</f>
        <v/>
      </c>
      <c r="I22" s="61" t="str">
        <f>IF(Pengetahuan!V35="","",Pengetahuan!V35)</f>
        <v/>
      </c>
      <c r="J22" s="61" t="str">
        <f t="shared" si="1"/>
        <v/>
      </c>
      <c r="K22" s="61" t="str">
        <f>IF(Pengetahuan!AD35="","",Pengetahuan!AD35)</f>
        <v/>
      </c>
      <c r="L22" s="61" t="str">
        <f t="shared" si="7"/>
        <v/>
      </c>
      <c r="M22" s="229" t="str">
        <f t="shared" si="2"/>
        <v/>
      </c>
      <c r="N22" s="60" t="str">
        <f>IF(Keterampilan!K35="","",Keterampilan!K35)</f>
        <v/>
      </c>
      <c r="O22" s="60" t="str">
        <f>IF(Keterampilan!L35="","",Keterampilan!L35)</f>
        <v/>
      </c>
      <c r="P22" s="60" t="str">
        <f>IF(Keterampilan!M35="","",Keterampilan!M35)</f>
        <v/>
      </c>
      <c r="Q22" s="60" t="str">
        <f t="shared" si="3"/>
        <v/>
      </c>
      <c r="R22" s="60" t="str">
        <f>IF(Keterampilan!T35="","",Keterampilan!T35)</f>
        <v/>
      </c>
      <c r="S22" s="60" t="str">
        <f>IF(Keterampilan!U35="","",Keterampilan!U35)</f>
        <v/>
      </c>
      <c r="T22" s="60" t="str">
        <f>IF(Keterampilan!V35="","",Keterampilan!V35)</f>
        <v/>
      </c>
      <c r="U22" s="60" t="str">
        <f t="shared" si="4"/>
        <v/>
      </c>
      <c r="V22" s="60" t="str">
        <f t="shared" si="5"/>
        <v/>
      </c>
      <c r="W22" s="229" t="str">
        <f t="shared" si="6"/>
        <v/>
      </c>
      <c r="X22" s="30"/>
    </row>
    <row r="23" spans="1:24" ht="15.75">
      <c r="A23" s="34">
        <v>11</v>
      </c>
      <c r="B23" s="34" t="str">
        <f>Pengetahuan!B36</f>
        <v>faizah Anggriani</v>
      </c>
      <c r="C23" s="61" t="str">
        <f>IF(Pengetahuan!K36="","",Pengetahuan!K36)</f>
        <v/>
      </c>
      <c r="D23" s="61" t="str">
        <f>IF(Pengetahuan!L36="","",Pengetahuan!L36)</f>
        <v/>
      </c>
      <c r="E23" s="61" t="str">
        <f>IF(Pengetahuan!M36="","",Pengetahuan!M36)</f>
        <v/>
      </c>
      <c r="F23" s="61" t="str">
        <f t="shared" si="0"/>
        <v/>
      </c>
      <c r="G23" s="61" t="str">
        <f>IF(Pengetahuan!T36="","",Pengetahuan!T36)</f>
        <v/>
      </c>
      <c r="H23" s="61" t="str">
        <f>IF(Pengetahuan!U36="","",Pengetahuan!U36)</f>
        <v/>
      </c>
      <c r="I23" s="61" t="str">
        <f>IF(Pengetahuan!V36="","",Pengetahuan!V36)</f>
        <v/>
      </c>
      <c r="J23" s="61" t="str">
        <f t="shared" si="1"/>
        <v/>
      </c>
      <c r="K23" s="61" t="str">
        <f>IF(Pengetahuan!AD36="","",Pengetahuan!AD36)</f>
        <v/>
      </c>
      <c r="L23" s="61" t="str">
        <f t="shared" si="7"/>
        <v/>
      </c>
      <c r="M23" s="229" t="str">
        <f t="shared" si="2"/>
        <v/>
      </c>
      <c r="N23" s="60" t="str">
        <f>IF(Keterampilan!K36="","",Keterampilan!K36)</f>
        <v/>
      </c>
      <c r="O23" s="60" t="str">
        <f>IF(Keterampilan!L36="","",Keterampilan!L36)</f>
        <v/>
      </c>
      <c r="P23" s="60" t="str">
        <f>IF(Keterampilan!M36="","",Keterampilan!M36)</f>
        <v/>
      </c>
      <c r="Q23" s="60" t="str">
        <f t="shared" si="3"/>
        <v/>
      </c>
      <c r="R23" s="60" t="str">
        <f>IF(Keterampilan!T36="","",Keterampilan!T36)</f>
        <v/>
      </c>
      <c r="S23" s="60" t="str">
        <f>IF(Keterampilan!U36="","",Keterampilan!U36)</f>
        <v/>
      </c>
      <c r="T23" s="60" t="str">
        <f>IF(Keterampilan!V36="","",Keterampilan!V36)</f>
        <v/>
      </c>
      <c r="U23" s="60" t="str">
        <f t="shared" si="4"/>
        <v/>
      </c>
      <c r="V23" s="60" t="str">
        <f t="shared" si="5"/>
        <v/>
      </c>
      <c r="W23" s="229" t="str">
        <f t="shared" si="6"/>
        <v/>
      </c>
      <c r="X23" s="30"/>
    </row>
    <row r="24" spans="1:24" ht="15.75">
      <c r="A24" s="34">
        <v>12</v>
      </c>
      <c r="B24" s="34" t="str">
        <f>Pengetahuan!B37</f>
        <v>Fatun</v>
      </c>
      <c r="C24" s="61" t="str">
        <f>IF(Pengetahuan!K37="","",Pengetahuan!K37)</f>
        <v/>
      </c>
      <c r="D24" s="61" t="str">
        <f>IF(Pengetahuan!L37="","",Pengetahuan!L37)</f>
        <v/>
      </c>
      <c r="E24" s="61" t="str">
        <f>IF(Pengetahuan!M37="","",Pengetahuan!M37)</f>
        <v/>
      </c>
      <c r="F24" s="61" t="str">
        <f t="shared" si="0"/>
        <v/>
      </c>
      <c r="G24" s="61" t="str">
        <f>IF(Pengetahuan!T37="","",Pengetahuan!T37)</f>
        <v/>
      </c>
      <c r="H24" s="61" t="str">
        <f>IF(Pengetahuan!U37="","",Pengetahuan!U37)</f>
        <v/>
      </c>
      <c r="I24" s="61" t="str">
        <f>IF(Pengetahuan!V37="","",Pengetahuan!V37)</f>
        <v/>
      </c>
      <c r="J24" s="61" t="str">
        <f t="shared" si="1"/>
        <v/>
      </c>
      <c r="K24" s="61" t="str">
        <f>IF(Pengetahuan!AD37="","",Pengetahuan!AD37)</f>
        <v/>
      </c>
      <c r="L24" s="61" t="str">
        <f t="shared" si="7"/>
        <v/>
      </c>
      <c r="M24" s="229" t="str">
        <f t="shared" si="2"/>
        <v/>
      </c>
      <c r="N24" s="60" t="str">
        <f>IF(Keterampilan!K37="","",Keterampilan!K37)</f>
        <v/>
      </c>
      <c r="O24" s="60" t="str">
        <f>IF(Keterampilan!L37="","",Keterampilan!L37)</f>
        <v/>
      </c>
      <c r="P24" s="60" t="str">
        <f>IF(Keterampilan!M37="","",Keterampilan!M37)</f>
        <v/>
      </c>
      <c r="Q24" s="60" t="str">
        <f t="shared" si="3"/>
        <v/>
      </c>
      <c r="R24" s="60" t="str">
        <f>IF(Keterampilan!T37="","",Keterampilan!T37)</f>
        <v/>
      </c>
      <c r="S24" s="60" t="str">
        <f>IF(Keterampilan!U37="","",Keterampilan!U37)</f>
        <v/>
      </c>
      <c r="T24" s="60" t="str">
        <f>IF(Keterampilan!V37="","",Keterampilan!V37)</f>
        <v/>
      </c>
      <c r="U24" s="60" t="str">
        <f t="shared" si="4"/>
        <v/>
      </c>
      <c r="V24" s="60" t="str">
        <f t="shared" si="5"/>
        <v/>
      </c>
      <c r="W24" s="229" t="str">
        <f t="shared" si="6"/>
        <v/>
      </c>
      <c r="X24" s="30"/>
    </row>
    <row r="25" spans="1:24" ht="15.75">
      <c r="A25" s="34">
        <v>13</v>
      </c>
      <c r="B25" s="34" t="str">
        <f>Pengetahuan!B38</f>
        <v>FEBRIANTI</v>
      </c>
      <c r="C25" s="61" t="str">
        <f>IF(Pengetahuan!K38="","",Pengetahuan!K38)</f>
        <v/>
      </c>
      <c r="D25" s="61" t="str">
        <f>IF(Pengetahuan!L38="","",Pengetahuan!L38)</f>
        <v/>
      </c>
      <c r="E25" s="61" t="str">
        <f>IF(Pengetahuan!M38="","",Pengetahuan!M38)</f>
        <v/>
      </c>
      <c r="F25" s="61" t="str">
        <f t="shared" si="0"/>
        <v/>
      </c>
      <c r="G25" s="61" t="str">
        <f>IF(Pengetahuan!T38="","",Pengetahuan!T38)</f>
        <v/>
      </c>
      <c r="H25" s="61" t="str">
        <f>IF(Pengetahuan!U38="","",Pengetahuan!U38)</f>
        <v/>
      </c>
      <c r="I25" s="61" t="str">
        <f>IF(Pengetahuan!V38="","",Pengetahuan!V38)</f>
        <v/>
      </c>
      <c r="J25" s="61" t="str">
        <f t="shared" si="1"/>
        <v/>
      </c>
      <c r="K25" s="61" t="str">
        <f>IF(Pengetahuan!AD38="","",Pengetahuan!AD38)</f>
        <v/>
      </c>
      <c r="L25" s="61" t="str">
        <f t="shared" si="7"/>
        <v/>
      </c>
      <c r="M25" s="229" t="str">
        <f t="shared" si="2"/>
        <v/>
      </c>
      <c r="N25" s="60" t="str">
        <f>IF(Keterampilan!K38="","",Keterampilan!K38)</f>
        <v/>
      </c>
      <c r="O25" s="60" t="str">
        <f>IF(Keterampilan!L38="","",Keterampilan!L38)</f>
        <v/>
      </c>
      <c r="P25" s="60" t="str">
        <f>IF(Keterampilan!M38="","",Keterampilan!M38)</f>
        <v/>
      </c>
      <c r="Q25" s="60" t="str">
        <f t="shared" si="3"/>
        <v/>
      </c>
      <c r="R25" s="60" t="str">
        <f>IF(Keterampilan!T38="","",Keterampilan!T38)</f>
        <v/>
      </c>
      <c r="S25" s="60" t="str">
        <f>IF(Keterampilan!U38="","",Keterampilan!U38)</f>
        <v/>
      </c>
      <c r="T25" s="60" t="str">
        <f>IF(Keterampilan!V38="","",Keterampilan!V38)</f>
        <v/>
      </c>
      <c r="U25" s="60" t="str">
        <f t="shared" si="4"/>
        <v/>
      </c>
      <c r="V25" s="60" t="str">
        <f t="shared" si="5"/>
        <v/>
      </c>
      <c r="W25" s="229" t="str">
        <f t="shared" si="6"/>
        <v/>
      </c>
      <c r="X25" s="30"/>
    </row>
    <row r="26" spans="1:24" ht="15.75">
      <c r="A26" s="34">
        <v>14</v>
      </c>
      <c r="B26" s="34" t="str">
        <f>Pengetahuan!B39</f>
        <v>HALIMA TUSA'ADIAH</v>
      </c>
      <c r="C26" s="61" t="str">
        <f>IF(Pengetahuan!K39="","",Pengetahuan!K39)</f>
        <v/>
      </c>
      <c r="D26" s="61" t="str">
        <f>IF(Pengetahuan!L39="","",Pengetahuan!L39)</f>
        <v/>
      </c>
      <c r="E26" s="61" t="str">
        <f>IF(Pengetahuan!M39="","",Pengetahuan!M39)</f>
        <v/>
      </c>
      <c r="F26" s="61" t="str">
        <f t="shared" si="0"/>
        <v/>
      </c>
      <c r="G26" s="61" t="str">
        <f>IF(Pengetahuan!T39="","",Pengetahuan!T39)</f>
        <v/>
      </c>
      <c r="H26" s="61" t="str">
        <f>IF(Pengetahuan!U39="","",Pengetahuan!U39)</f>
        <v/>
      </c>
      <c r="I26" s="61" t="str">
        <f>IF(Pengetahuan!V39="","",Pengetahuan!V39)</f>
        <v/>
      </c>
      <c r="J26" s="61" t="str">
        <f t="shared" si="1"/>
        <v/>
      </c>
      <c r="K26" s="61" t="str">
        <f>IF(Pengetahuan!AD39="","",Pengetahuan!AD39)</f>
        <v/>
      </c>
      <c r="L26" s="61" t="str">
        <f t="shared" si="7"/>
        <v/>
      </c>
      <c r="M26" s="229" t="str">
        <f t="shared" si="2"/>
        <v/>
      </c>
      <c r="N26" s="60" t="str">
        <f>IF(Keterampilan!K39="","",Keterampilan!K39)</f>
        <v/>
      </c>
      <c r="O26" s="60" t="str">
        <f>IF(Keterampilan!L39="","",Keterampilan!L39)</f>
        <v/>
      </c>
      <c r="P26" s="60" t="str">
        <f>IF(Keterampilan!M39="","",Keterampilan!M39)</f>
        <v/>
      </c>
      <c r="Q26" s="60" t="str">
        <f t="shared" si="3"/>
        <v/>
      </c>
      <c r="R26" s="60" t="str">
        <f>IF(Keterampilan!T39="","",Keterampilan!T39)</f>
        <v/>
      </c>
      <c r="S26" s="60" t="str">
        <f>IF(Keterampilan!U39="","",Keterampilan!U39)</f>
        <v/>
      </c>
      <c r="T26" s="60" t="str">
        <f>IF(Keterampilan!V39="","",Keterampilan!V39)</f>
        <v/>
      </c>
      <c r="U26" s="60" t="str">
        <f t="shared" si="4"/>
        <v/>
      </c>
      <c r="V26" s="60" t="str">
        <f t="shared" si="5"/>
        <v/>
      </c>
      <c r="W26" s="229" t="str">
        <f t="shared" si="6"/>
        <v/>
      </c>
      <c r="X26" s="30"/>
    </row>
    <row r="27" spans="1:24" ht="15.75">
      <c r="A27" s="34">
        <v>15</v>
      </c>
      <c r="B27" s="34" t="str">
        <f>Pengetahuan!B40</f>
        <v>Intan</v>
      </c>
      <c r="C27" s="61" t="str">
        <f>IF(Pengetahuan!K40="","",Pengetahuan!K40)</f>
        <v/>
      </c>
      <c r="D27" s="61" t="str">
        <f>IF(Pengetahuan!L40="","",Pengetahuan!L40)</f>
        <v/>
      </c>
      <c r="E27" s="61" t="str">
        <f>IF(Pengetahuan!M40="","",Pengetahuan!M40)</f>
        <v/>
      </c>
      <c r="F27" s="61" t="str">
        <f t="shared" si="0"/>
        <v/>
      </c>
      <c r="G27" s="61" t="str">
        <f>IF(Pengetahuan!T40="","",Pengetahuan!T40)</f>
        <v/>
      </c>
      <c r="H27" s="61" t="str">
        <f>IF(Pengetahuan!U40="","",Pengetahuan!U40)</f>
        <v/>
      </c>
      <c r="I27" s="61" t="str">
        <f>IF(Pengetahuan!V40="","",Pengetahuan!V40)</f>
        <v/>
      </c>
      <c r="J27" s="61" t="str">
        <f t="shared" si="1"/>
        <v/>
      </c>
      <c r="K27" s="61" t="str">
        <f>IF(Pengetahuan!AD40="","",Pengetahuan!AD40)</f>
        <v/>
      </c>
      <c r="L27" s="61" t="str">
        <f t="shared" si="7"/>
        <v/>
      </c>
      <c r="M27" s="229" t="str">
        <f t="shared" si="2"/>
        <v/>
      </c>
      <c r="N27" s="60" t="str">
        <f>IF(Keterampilan!K40="","",Keterampilan!K40)</f>
        <v/>
      </c>
      <c r="O27" s="60" t="str">
        <f>IF(Keterampilan!L40="","",Keterampilan!L40)</f>
        <v/>
      </c>
      <c r="P27" s="60" t="str">
        <f>IF(Keterampilan!M40="","",Keterampilan!M40)</f>
        <v/>
      </c>
      <c r="Q27" s="60" t="str">
        <f t="shared" si="3"/>
        <v/>
      </c>
      <c r="R27" s="60" t="str">
        <f>IF(Keterampilan!T40="","",Keterampilan!T40)</f>
        <v/>
      </c>
      <c r="S27" s="60" t="str">
        <f>IF(Keterampilan!U40="","",Keterampilan!U40)</f>
        <v/>
      </c>
      <c r="T27" s="60" t="str">
        <f>IF(Keterampilan!V40="","",Keterampilan!V40)</f>
        <v/>
      </c>
      <c r="U27" s="60" t="str">
        <f t="shared" si="4"/>
        <v/>
      </c>
      <c r="V27" s="60" t="str">
        <f t="shared" si="5"/>
        <v/>
      </c>
      <c r="W27" s="229" t="str">
        <f t="shared" si="6"/>
        <v/>
      </c>
      <c r="X27" s="30"/>
    </row>
    <row r="28" spans="1:24" ht="15.75">
      <c r="A28" s="34">
        <v>16</v>
      </c>
      <c r="B28" s="34" t="str">
        <f>Pengetahuan!B41</f>
        <v>JENG RATU ANGGRAINI</v>
      </c>
      <c r="C28" s="61" t="str">
        <f>IF(Pengetahuan!K41="","",Pengetahuan!K41)</f>
        <v/>
      </c>
      <c r="D28" s="61" t="str">
        <f>IF(Pengetahuan!L41="","",Pengetahuan!L41)</f>
        <v/>
      </c>
      <c r="E28" s="61" t="str">
        <f>IF(Pengetahuan!M41="","",Pengetahuan!M41)</f>
        <v/>
      </c>
      <c r="F28" s="61" t="str">
        <f t="shared" si="0"/>
        <v/>
      </c>
      <c r="G28" s="61" t="str">
        <f>IF(Pengetahuan!T41="","",Pengetahuan!T41)</f>
        <v/>
      </c>
      <c r="H28" s="61" t="str">
        <f>IF(Pengetahuan!U41="","",Pengetahuan!U41)</f>
        <v/>
      </c>
      <c r="I28" s="61" t="str">
        <f>IF(Pengetahuan!V41="","",Pengetahuan!V41)</f>
        <v/>
      </c>
      <c r="J28" s="61" t="str">
        <f t="shared" si="1"/>
        <v/>
      </c>
      <c r="K28" s="61" t="str">
        <f>IF(Pengetahuan!AD41="","",Pengetahuan!AD41)</f>
        <v/>
      </c>
      <c r="L28" s="61" t="str">
        <f t="shared" si="7"/>
        <v/>
      </c>
      <c r="M28" s="229" t="str">
        <f t="shared" si="2"/>
        <v/>
      </c>
      <c r="N28" s="60" t="str">
        <f>IF(Keterampilan!K41="","",Keterampilan!K41)</f>
        <v/>
      </c>
      <c r="O28" s="60" t="str">
        <f>IF(Keterampilan!L41="","",Keterampilan!L41)</f>
        <v/>
      </c>
      <c r="P28" s="60" t="str">
        <f>IF(Keterampilan!M41="","",Keterampilan!M41)</f>
        <v/>
      </c>
      <c r="Q28" s="60" t="str">
        <f t="shared" si="3"/>
        <v/>
      </c>
      <c r="R28" s="60" t="str">
        <f>IF(Keterampilan!T41="","",Keterampilan!T41)</f>
        <v/>
      </c>
      <c r="S28" s="60" t="str">
        <f>IF(Keterampilan!U41="","",Keterampilan!U41)</f>
        <v/>
      </c>
      <c r="T28" s="60" t="str">
        <f>IF(Keterampilan!V41="","",Keterampilan!V41)</f>
        <v/>
      </c>
      <c r="U28" s="60" t="str">
        <f t="shared" si="4"/>
        <v/>
      </c>
      <c r="V28" s="60" t="str">
        <f t="shared" si="5"/>
        <v/>
      </c>
      <c r="W28" s="229" t="str">
        <f t="shared" si="6"/>
        <v/>
      </c>
      <c r="X28" s="30"/>
    </row>
    <row r="29" spans="1:24" ht="15.75">
      <c r="A29" s="34">
        <v>17</v>
      </c>
      <c r="B29" s="34" t="str">
        <f>Pengetahuan!B42</f>
        <v>KHAIRIL ANHAR</v>
      </c>
      <c r="C29" s="61" t="str">
        <f>IF(Pengetahuan!K42="","",Pengetahuan!K42)</f>
        <v/>
      </c>
      <c r="D29" s="61" t="str">
        <f>IF(Pengetahuan!L42="","",Pengetahuan!L42)</f>
        <v/>
      </c>
      <c r="E29" s="61" t="str">
        <f>IF(Pengetahuan!M42="","",Pengetahuan!M42)</f>
        <v/>
      </c>
      <c r="F29" s="61" t="str">
        <f t="shared" si="0"/>
        <v/>
      </c>
      <c r="G29" s="61" t="str">
        <f>IF(Pengetahuan!T42="","",Pengetahuan!T42)</f>
        <v/>
      </c>
      <c r="H29" s="61" t="str">
        <f>IF(Pengetahuan!U42="","",Pengetahuan!U42)</f>
        <v/>
      </c>
      <c r="I29" s="61" t="str">
        <f>IF(Pengetahuan!V42="","",Pengetahuan!V42)</f>
        <v/>
      </c>
      <c r="J29" s="61" t="str">
        <f t="shared" si="1"/>
        <v/>
      </c>
      <c r="K29" s="61" t="str">
        <f>IF(Pengetahuan!AD42="","",Pengetahuan!AD42)</f>
        <v/>
      </c>
      <c r="L29" s="61" t="str">
        <f t="shared" si="7"/>
        <v/>
      </c>
      <c r="M29" s="229" t="str">
        <f t="shared" si="2"/>
        <v/>
      </c>
      <c r="N29" s="60" t="str">
        <f>IF(Keterampilan!K42="","",Keterampilan!K42)</f>
        <v/>
      </c>
      <c r="O29" s="60" t="str">
        <f>IF(Keterampilan!L42="","",Keterampilan!L42)</f>
        <v/>
      </c>
      <c r="P29" s="60" t="str">
        <f>IF(Keterampilan!M42="","",Keterampilan!M42)</f>
        <v/>
      </c>
      <c r="Q29" s="60" t="str">
        <f t="shared" si="3"/>
        <v/>
      </c>
      <c r="R29" s="60" t="str">
        <f>IF(Keterampilan!T42="","",Keterampilan!T42)</f>
        <v/>
      </c>
      <c r="S29" s="60" t="str">
        <f>IF(Keterampilan!U42="","",Keterampilan!U42)</f>
        <v/>
      </c>
      <c r="T29" s="60" t="str">
        <f>IF(Keterampilan!V42="","",Keterampilan!V42)</f>
        <v/>
      </c>
      <c r="U29" s="60" t="str">
        <f t="shared" si="4"/>
        <v/>
      </c>
      <c r="V29" s="60" t="str">
        <f t="shared" si="5"/>
        <v/>
      </c>
      <c r="W29" s="229" t="str">
        <f t="shared" si="6"/>
        <v/>
      </c>
      <c r="X29" s="30"/>
    </row>
    <row r="30" spans="1:24" ht="15.75">
      <c r="A30" s="34">
        <v>18</v>
      </c>
      <c r="B30" s="34" t="str">
        <f>Pengetahuan!B43</f>
        <v>M. FAJRI RAHMAN</v>
      </c>
      <c r="C30" s="61" t="str">
        <f>IF(Pengetahuan!K43="","",Pengetahuan!K43)</f>
        <v/>
      </c>
      <c r="D30" s="61" t="str">
        <f>IF(Pengetahuan!L43="","",Pengetahuan!L43)</f>
        <v/>
      </c>
      <c r="E30" s="61" t="str">
        <f>IF(Pengetahuan!M43="","",Pengetahuan!M43)</f>
        <v/>
      </c>
      <c r="F30" s="61" t="str">
        <f t="shared" si="0"/>
        <v/>
      </c>
      <c r="G30" s="61" t="str">
        <f>IF(Pengetahuan!T43="","",Pengetahuan!T43)</f>
        <v/>
      </c>
      <c r="H30" s="61" t="str">
        <f>IF(Pengetahuan!U43="","",Pengetahuan!U43)</f>
        <v/>
      </c>
      <c r="I30" s="61" t="str">
        <f>IF(Pengetahuan!V43="","",Pengetahuan!V43)</f>
        <v/>
      </c>
      <c r="J30" s="61" t="str">
        <f t="shared" si="1"/>
        <v/>
      </c>
      <c r="K30" s="61" t="str">
        <f>IF(Pengetahuan!AD43="","",Pengetahuan!AD43)</f>
        <v/>
      </c>
      <c r="L30" s="61" t="str">
        <f t="shared" si="7"/>
        <v/>
      </c>
      <c r="M30" s="229" t="str">
        <f t="shared" si="2"/>
        <v/>
      </c>
      <c r="N30" s="60" t="str">
        <f>IF(Keterampilan!K43="","",Keterampilan!K43)</f>
        <v/>
      </c>
      <c r="O30" s="60" t="str">
        <f>IF(Keterampilan!L43="","",Keterampilan!L43)</f>
        <v/>
      </c>
      <c r="P30" s="60" t="str">
        <f>IF(Keterampilan!M43="","",Keterampilan!M43)</f>
        <v/>
      </c>
      <c r="Q30" s="60" t="str">
        <f t="shared" si="3"/>
        <v/>
      </c>
      <c r="R30" s="60" t="str">
        <f>IF(Keterampilan!T43="","",Keterampilan!T43)</f>
        <v/>
      </c>
      <c r="S30" s="60" t="str">
        <f>IF(Keterampilan!U43="","",Keterampilan!U43)</f>
        <v/>
      </c>
      <c r="T30" s="60" t="str">
        <f>IF(Keterampilan!V43="","",Keterampilan!V43)</f>
        <v/>
      </c>
      <c r="U30" s="60" t="str">
        <f t="shared" si="4"/>
        <v/>
      </c>
      <c r="V30" s="60" t="str">
        <f t="shared" si="5"/>
        <v/>
      </c>
      <c r="W30" s="229" t="str">
        <f t="shared" si="6"/>
        <v/>
      </c>
      <c r="X30" s="30"/>
    </row>
    <row r="31" spans="1:24" ht="15.75">
      <c r="A31" s="34">
        <v>19</v>
      </c>
      <c r="B31" s="34" t="str">
        <f>Pengetahuan!B44</f>
        <v>M. HAQY RISKIANSYAH</v>
      </c>
      <c r="C31" s="61" t="str">
        <f>IF(Pengetahuan!K44="","",Pengetahuan!K44)</f>
        <v/>
      </c>
      <c r="D31" s="61" t="str">
        <f>IF(Pengetahuan!L44="","",Pengetahuan!L44)</f>
        <v/>
      </c>
      <c r="E31" s="61" t="str">
        <f>IF(Pengetahuan!M44="","",Pengetahuan!M44)</f>
        <v/>
      </c>
      <c r="F31" s="61" t="str">
        <f t="shared" si="0"/>
        <v/>
      </c>
      <c r="G31" s="61" t="str">
        <f>IF(Pengetahuan!T44="","",Pengetahuan!T44)</f>
        <v/>
      </c>
      <c r="H31" s="61" t="str">
        <f>IF(Pengetahuan!U44="","",Pengetahuan!U44)</f>
        <v/>
      </c>
      <c r="I31" s="61" t="str">
        <f>IF(Pengetahuan!V44="","",Pengetahuan!V44)</f>
        <v/>
      </c>
      <c r="J31" s="61" t="str">
        <f t="shared" si="1"/>
        <v/>
      </c>
      <c r="K31" s="61" t="str">
        <f>IF(Pengetahuan!AD44="","",Pengetahuan!AD44)</f>
        <v/>
      </c>
      <c r="L31" s="61" t="str">
        <f t="shared" si="7"/>
        <v/>
      </c>
      <c r="M31" s="229" t="str">
        <f t="shared" si="2"/>
        <v/>
      </c>
      <c r="N31" s="60" t="str">
        <f>IF(Keterampilan!K44="","",Keterampilan!K44)</f>
        <v/>
      </c>
      <c r="O31" s="60" t="str">
        <f>IF(Keterampilan!L44="","",Keterampilan!L44)</f>
        <v/>
      </c>
      <c r="P31" s="60" t="str">
        <f>IF(Keterampilan!M44="","",Keterampilan!M44)</f>
        <v/>
      </c>
      <c r="Q31" s="60" t="str">
        <f t="shared" si="3"/>
        <v/>
      </c>
      <c r="R31" s="60" t="str">
        <f>IF(Keterampilan!T44="","",Keterampilan!T44)</f>
        <v/>
      </c>
      <c r="S31" s="60" t="str">
        <f>IF(Keterampilan!U44="","",Keterampilan!U44)</f>
        <v/>
      </c>
      <c r="T31" s="60" t="str">
        <f>IF(Keterampilan!V44="","",Keterampilan!V44)</f>
        <v/>
      </c>
      <c r="U31" s="60" t="str">
        <f t="shared" si="4"/>
        <v/>
      </c>
      <c r="V31" s="60" t="str">
        <f t="shared" si="5"/>
        <v/>
      </c>
      <c r="W31" s="229" t="str">
        <f t="shared" si="6"/>
        <v/>
      </c>
      <c r="X31" s="30"/>
    </row>
    <row r="32" spans="1:24" ht="15.75">
      <c r="A32" s="34">
        <v>20</v>
      </c>
      <c r="B32" s="34" t="str">
        <f>Pengetahuan!B45</f>
        <v>MOH. ARFAN ZAMHARIR</v>
      </c>
      <c r="C32" s="61" t="str">
        <f>IF(Pengetahuan!K45="","",Pengetahuan!K45)</f>
        <v/>
      </c>
      <c r="D32" s="61" t="str">
        <f>IF(Pengetahuan!L45="","",Pengetahuan!L45)</f>
        <v/>
      </c>
      <c r="E32" s="61" t="str">
        <f>IF(Pengetahuan!M45="","",Pengetahuan!M45)</f>
        <v/>
      </c>
      <c r="F32" s="61" t="str">
        <f t="shared" si="0"/>
        <v/>
      </c>
      <c r="G32" s="61" t="str">
        <f>IF(Pengetahuan!T45="","",Pengetahuan!T45)</f>
        <v/>
      </c>
      <c r="H32" s="61" t="str">
        <f>IF(Pengetahuan!U45="","",Pengetahuan!U45)</f>
        <v/>
      </c>
      <c r="I32" s="61" t="str">
        <f>IF(Pengetahuan!V45="","",Pengetahuan!V45)</f>
        <v/>
      </c>
      <c r="J32" s="61" t="str">
        <f t="shared" si="1"/>
        <v/>
      </c>
      <c r="K32" s="61" t="str">
        <f>IF(Pengetahuan!AD45="","",Pengetahuan!AD45)</f>
        <v/>
      </c>
      <c r="L32" s="61" t="str">
        <f t="shared" si="7"/>
        <v/>
      </c>
      <c r="M32" s="229" t="str">
        <f t="shared" si="2"/>
        <v/>
      </c>
      <c r="N32" s="60" t="str">
        <f>IF(Keterampilan!K45="","",Keterampilan!K45)</f>
        <v/>
      </c>
      <c r="O32" s="60" t="str">
        <f>IF(Keterampilan!L45="","",Keterampilan!L45)</f>
        <v/>
      </c>
      <c r="P32" s="60" t="str">
        <f>IF(Keterampilan!M45="","",Keterampilan!M45)</f>
        <v/>
      </c>
      <c r="Q32" s="60" t="str">
        <f t="shared" si="3"/>
        <v/>
      </c>
      <c r="R32" s="60" t="str">
        <f>IF(Keterampilan!T45="","",Keterampilan!T45)</f>
        <v/>
      </c>
      <c r="S32" s="60" t="str">
        <f>IF(Keterampilan!U45="","",Keterampilan!U45)</f>
        <v/>
      </c>
      <c r="T32" s="60" t="str">
        <f>IF(Keterampilan!V45="","",Keterampilan!V45)</f>
        <v/>
      </c>
      <c r="U32" s="60" t="str">
        <f t="shared" si="4"/>
        <v/>
      </c>
      <c r="V32" s="60" t="str">
        <f t="shared" si="5"/>
        <v/>
      </c>
      <c r="W32" s="229" t="str">
        <f t="shared" si="6"/>
        <v/>
      </c>
      <c r="X32" s="30"/>
    </row>
    <row r="33" spans="1:24" ht="15.75">
      <c r="A33" s="34">
        <v>21</v>
      </c>
      <c r="B33" s="34" t="str">
        <f>Pengetahuan!B46</f>
        <v>Muamar Rizqi</v>
      </c>
      <c r="C33" s="61" t="str">
        <f>IF(Pengetahuan!K46="","",Pengetahuan!K46)</f>
        <v/>
      </c>
      <c r="D33" s="61" t="str">
        <f>IF(Pengetahuan!L46="","",Pengetahuan!L46)</f>
        <v/>
      </c>
      <c r="E33" s="61" t="str">
        <f>IF(Pengetahuan!M46="","",Pengetahuan!M46)</f>
        <v/>
      </c>
      <c r="F33" s="61" t="str">
        <f t="shared" si="0"/>
        <v/>
      </c>
      <c r="G33" s="61" t="str">
        <f>IF(Pengetahuan!T46="","",Pengetahuan!T46)</f>
        <v/>
      </c>
      <c r="H33" s="61" t="str">
        <f>IF(Pengetahuan!U46="","",Pengetahuan!U46)</f>
        <v/>
      </c>
      <c r="I33" s="61" t="str">
        <f>IF(Pengetahuan!V46="","",Pengetahuan!V46)</f>
        <v/>
      </c>
      <c r="J33" s="61" t="str">
        <f t="shared" si="1"/>
        <v/>
      </c>
      <c r="K33" s="61" t="str">
        <f>IF(Pengetahuan!AD46="","",Pengetahuan!AD46)</f>
        <v/>
      </c>
      <c r="L33" s="61" t="str">
        <f t="shared" si="7"/>
        <v/>
      </c>
      <c r="M33" s="229" t="str">
        <f t="shared" si="2"/>
        <v/>
      </c>
      <c r="N33" s="60" t="str">
        <f>IF(Keterampilan!K46="","",Keterampilan!K46)</f>
        <v/>
      </c>
      <c r="O33" s="60" t="str">
        <f>IF(Keterampilan!L46="","",Keterampilan!L46)</f>
        <v/>
      </c>
      <c r="P33" s="60" t="str">
        <f>IF(Keterampilan!M46="","",Keterampilan!M46)</f>
        <v/>
      </c>
      <c r="Q33" s="60" t="str">
        <f t="shared" si="3"/>
        <v/>
      </c>
      <c r="R33" s="60" t="str">
        <f>IF(Keterampilan!T46="","",Keterampilan!T46)</f>
        <v/>
      </c>
      <c r="S33" s="60" t="str">
        <f>IF(Keterampilan!U46="","",Keterampilan!U46)</f>
        <v/>
      </c>
      <c r="T33" s="60" t="str">
        <f>IF(Keterampilan!V46="","",Keterampilan!V46)</f>
        <v/>
      </c>
      <c r="U33" s="60" t="str">
        <f t="shared" si="4"/>
        <v/>
      </c>
      <c r="V33" s="60" t="str">
        <f t="shared" si="5"/>
        <v/>
      </c>
      <c r="W33" s="229" t="str">
        <f t="shared" si="6"/>
        <v/>
      </c>
      <c r="X33" s="30"/>
    </row>
    <row r="34" spans="1:24" ht="15.75">
      <c r="A34" s="34">
        <v>22</v>
      </c>
      <c r="B34" s="34" t="str">
        <f>Pengetahuan!B47</f>
        <v>Muhammad fahmi</v>
      </c>
      <c r="C34" s="61" t="str">
        <f>IF(Pengetahuan!K47="","",Pengetahuan!K47)</f>
        <v/>
      </c>
      <c r="D34" s="61" t="str">
        <f>IF(Pengetahuan!L47="","",Pengetahuan!L47)</f>
        <v/>
      </c>
      <c r="E34" s="61" t="str">
        <f>IF(Pengetahuan!M47="","",Pengetahuan!M47)</f>
        <v/>
      </c>
      <c r="F34" s="61" t="str">
        <f t="shared" si="0"/>
        <v/>
      </c>
      <c r="G34" s="61" t="str">
        <f>IF(Pengetahuan!T47="","",Pengetahuan!T47)</f>
        <v/>
      </c>
      <c r="H34" s="61" t="str">
        <f>IF(Pengetahuan!U47="","",Pengetahuan!U47)</f>
        <v/>
      </c>
      <c r="I34" s="61" t="str">
        <f>IF(Pengetahuan!V47="","",Pengetahuan!V47)</f>
        <v/>
      </c>
      <c r="J34" s="61" t="str">
        <f t="shared" si="1"/>
        <v/>
      </c>
      <c r="K34" s="61" t="str">
        <f>IF(Pengetahuan!AD47="","",Pengetahuan!AD47)</f>
        <v/>
      </c>
      <c r="L34" s="61" t="str">
        <f t="shared" si="7"/>
        <v/>
      </c>
      <c r="M34" s="229" t="str">
        <f t="shared" si="2"/>
        <v/>
      </c>
      <c r="N34" s="60" t="str">
        <f>IF(Keterampilan!K47="","",Keterampilan!K47)</f>
        <v/>
      </c>
      <c r="O34" s="60" t="str">
        <f>IF(Keterampilan!L47="","",Keterampilan!L47)</f>
        <v/>
      </c>
      <c r="P34" s="60" t="str">
        <f>IF(Keterampilan!M47="","",Keterampilan!M47)</f>
        <v/>
      </c>
      <c r="Q34" s="60" t="str">
        <f t="shared" si="3"/>
        <v/>
      </c>
      <c r="R34" s="60" t="str">
        <f>IF(Keterampilan!T47="","",Keterampilan!T47)</f>
        <v/>
      </c>
      <c r="S34" s="60" t="str">
        <f>IF(Keterampilan!U47="","",Keterampilan!U47)</f>
        <v/>
      </c>
      <c r="T34" s="60" t="str">
        <f>IF(Keterampilan!V47="","",Keterampilan!V47)</f>
        <v/>
      </c>
      <c r="U34" s="60" t="str">
        <f t="shared" si="4"/>
        <v/>
      </c>
      <c r="V34" s="60" t="str">
        <f t="shared" si="5"/>
        <v/>
      </c>
      <c r="W34" s="229" t="str">
        <f t="shared" si="6"/>
        <v/>
      </c>
      <c r="X34" s="30"/>
    </row>
    <row r="35" spans="1:24" ht="15.75">
      <c r="A35" s="34">
        <v>23</v>
      </c>
      <c r="B35" s="34" t="str">
        <f>Pengetahuan!B48</f>
        <v>MUHAMMAD GUFRAN RISKI</v>
      </c>
      <c r="C35" s="61" t="str">
        <f>IF(Pengetahuan!K48="","",Pengetahuan!K48)</f>
        <v/>
      </c>
      <c r="D35" s="61" t="str">
        <f>IF(Pengetahuan!L48="","",Pengetahuan!L48)</f>
        <v/>
      </c>
      <c r="E35" s="61" t="str">
        <f>IF(Pengetahuan!M48="","",Pengetahuan!M48)</f>
        <v/>
      </c>
      <c r="F35" s="61" t="str">
        <f t="shared" si="0"/>
        <v/>
      </c>
      <c r="G35" s="61" t="str">
        <f>IF(Pengetahuan!T48="","",Pengetahuan!T48)</f>
        <v/>
      </c>
      <c r="H35" s="61" t="str">
        <f>IF(Pengetahuan!U48="","",Pengetahuan!U48)</f>
        <v/>
      </c>
      <c r="I35" s="61" t="str">
        <f>IF(Pengetahuan!V48="","",Pengetahuan!V48)</f>
        <v/>
      </c>
      <c r="J35" s="61" t="str">
        <f t="shared" si="1"/>
        <v/>
      </c>
      <c r="K35" s="61" t="str">
        <f>IF(Pengetahuan!AD48="","",Pengetahuan!AD48)</f>
        <v/>
      </c>
      <c r="L35" s="61" t="str">
        <f t="shared" si="7"/>
        <v/>
      </c>
      <c r="M35" s="229" t="str">
        <f t="shared" si="2"/>
        <v/>
      </c>
      <c r="N35" s="60" t="str">
        <f>IF(Keterampilan!K48="","",Keterampilan!K48)</f>
        <v/>
      </c>
      <c r="O35" s="60" t="str">
        <f>IF(Keterampilan!L48="","",Keterampilan!L48)</f>
        <v/>
      </c>
      <c r="P35" s="60" t="str">
        <f>IF(Keterampilan!M48="","",Keterampilan!M48)</f>
        <v/>
      </c>
      <c r="Q35" s="60" t="str">
        <f t="shared" si="3"/>
        <v/>
      </c>
      <c r="R35" s="60" t="str">
        <f>IF(Keterampilan!T48="","",Keterampilan!T48)</f>
        <v/>
      </c>
      <c r="S35" s="60" t="str">
        <f>IF(Keterampilan!U48="","",Keterampilan!U48)</f>
        <v/>
      </c>
      <c r="T35" s="60" t="str">
        <f>IF(Keterampilan!V48="","",Keterampilan!V48)</f>
        <v/>
      </c>
      <c r="U35" s="60" t="str">
        <f t="shared" si="4"/>
        <v/>
      </c>
      <c r="V35" s="60" t="str">
        <f t="shared" si="5"/>
        <v/>
      </c>
      <c r="W35" s="229" t="str">
        <f t="shared" si="6"/>
        <v/>
      </c>
      <c r="X35" s="30"/>
    </row>
    <row r="36" spans="1:24" ht="15.75">
      <c r="A36" s="34">
        <v>24</v>
      </c>
      <c r="B36" s="34" t="str">
        <f>Pengetahuan!B49</f>
        <v>Rafiatun</v>
      </c>
      <c r="C36" s="61" t="str">
        <f>IF(Pengetahuan!K49="","",Pengetahuan!K49)</f>
        <v/>
      </c>
      <c r="D36" s="61" t="str">
        <f>IF(Pengetahuan!L49="","",Pengetahuan!L49)</f>
        <v/>
      </c>
      <c r="E36" s="61" t="str">
        <f>IF(Pengetahuan!M49="","",Pengetahuan!M49)</f>
        <v/>
      </c>
      <c r="F36" s="61" t="str">
        <f t="shared" si="0"/>
        <v/>
      </c>
      <c r="G36" s="61" t="str">
        <f>IF(Pengetahuan!T49="","",Pengetahuan!T49)</f>
        <v/>
      </c>
      <c r="H36" s="61" t="str">
        <f>IF(Pengetahuan!U49="","",Pengetahuan!U49)</f>
        <v/>
      </c>
      <c r="I36" s="61" t="str">
        <f>IF(Pengetahuan!V49="","",Pengetahuan!V49)</f>
        <v/>
      </c>
      <c r="J36" s="61" t="str">
        <f t="shared" si="1"/>
        <v/>
      </c>
      <c r="K36" s="61" t="str">
        <f>IF(Pengetahuan!AD49="","",Pengetahuan!AD49)</f>
        <v/>
      </c>
      <c r="L36" s="61" t="str">
        <f t="shared" si="7"/>
        <v/>
      </c>
      <c r="M36" s="229" t="str">
        <f t="shared" si="2"/>
        <v/>
      </c>
      <c r="N36" s="60" t="str">
        <f>IF(Keterampilan!K49="","",Keterampilan!K49)</f>
        <v/>
      </c>
      <c r="O36" s="60" t="str">
        <f>IF(Keterampilan!L49="","",Keterampilan!L49)</f>
        <v/>
      </c>
      <c r="P36" s="60" t="str">
        <f>IF(Keterampilan!M49="","",Keterampilan!M49)</f>
        <v/>
      </c>
      <c r="Q36" s="60" t="str">
        <f t="shared" si="3"/>
        <v/>
      </c>
      <c r="R36" s="60" t="str">
        <f>IF(Keterampilan!T49="","",Keterampilan!T49)</f>
        <v/>
      </c>
      <c r="S36" s="60" t="str">
        <f>IF(Keterampilan!U49="","",Keterampilan!U49)</f>
        <v/>
      </c>
      <c r="T36" s="60" t="str">
        <f>IF(Keterampilan!V49="","",Keterampilan!V49)</f>
        <v/>
      </c>
      <c r="U36" s="60" t="str">
        <f t="shared" si="4"/>
        <v/>
      </c>
      <c r="V36" s="60" t="str">
        <f t="shared" si="5"/>
        <v/>
      </c>
      <c r="W36" s="229" t="str">
        <f t="shared" si="6"/>
        <v/>
      </c>
      <c r="X36" s="30"/>
    </row>
    <row r="37" spans="1:24" ht="15.75">
      <c r="A37" s="34">
        <v>25</v>
      </c>
      <c r="B37" s="34" t="str">
        <f>Pengetahuan!B50</f>
        <v>Sayidin</v>
      </c>
      <c r="C37" s="61" t="str">
        <f>IF(Pengetahuan!K50="","",Pengetahuan!K50)</f>
        <v/>
      </c>
      <c r="D37" s="61" t="str">
        <f>IF(Pengetahuan!L50="","",Pengetahuan!L50)</f>
        <v/>
      </c>
      <c r="E37" s="61" t="str">
        <f>IF(Pengetahuan!M50="","",Pengetahuan!M50)</f>
        <v/>
      </c>
      <c r="F37" s="61" t="str">
        <f t="shared" si="0"/>
        <v/>
      </c>
      <c r="G37" s="61" t="str">
        <f>IF(Pengetahuan!T50="","",Pengetahuan!T50)</f>
        <v/>
      </c>
      <c r="H37" s="61" t="str">
        <f>IF(Pengetahuan!U50="","",Pengetahuan!U50)</f>
        <v/>
      </c>
      <c r="I37" s="61" t="str">
        <f>IF(Pengetahuan!V50="","",Pengetahuan!V50)</f>
        <v/>
      </c>
      <c r="J37" s="61" t="str">
        <f t="shared" si="1"/>
        <v/>
      </c>
      <c r="K37" s="61" t="str">
        <f>IF(Pengetahuan!AD50="","",Pengetahuan!AD50)</f>
        <v/>
      </c>
      <c r="L37" s="61" t="str">
        <f t="shared" si="7"/>
        <v/>
      </c>
      <c r="M37" s="229" t="str">
        <f t="shared" si="2"/>
        <v/>
      </c>
      <c r="N37" s="60" t="str">
        <f>IF(Keterampilan!K50="","",Keterampilan!K50)</f>
        <v/>
      </c>
      <c r="O37" s="60" t="str">
        <f>IF(Keterampilan!L50="","",Keterampilan!L50)</f>
        <v/>
      </c>
      <c r="P37" s="60" t="str">
        <f>IF(Keterampilan!M50="","",Keterampilan!M50)</f>
        <v/>
      </c>
      <c r="Q37" s="60" t="str">
        <f t="shared" si="3"/>
        <v/>
      </c>
      <c r="R37" s="60" t="str">
        <f>IF(Keterampilan!T50="","",Keterampilan!T50)</f>
        <v/>
      </c>
      <c r="S37" s="60" t="str">
        <f>IF(Keterampilan!U50="","",Keterampilan!U50)</f>
        <v/>
      </c>
      <c r="T37" s="60" t="str">
        <f>IF(Keterampilan!V50="","",Keterampilan!V50)</f>
        <v/>
      </c>
      <c r="U37" s="60" t="str">
        <f t="shared" si="4"/>
        <v/>
      </c>
      <c r="V37" s="60" t="str">
        <f t="shared" si="5"/>
        <v/>
      </c>
      <c r="W37" s="229" t="str">
        <f t="shared" si="6"/>
        <v/>
      </c>
      <c r="X37" s="30"/>
    </row>
    <row r="38" spans="1:24" ht="15.75">
      <c r="A38" s="34">
        <v>26</v>
      </c>
      <c r="B38" s="34" t="str">
        <f>Pengetahuan!B51</f>
        <v>ST Hawa</v>
      </c>
      <c r="C38" s="61" t="str">
        <f>IF(Pengetahuan!K51="","",Pengetahuan!K51)</f>
        <v/>
      </c>
      <c r="D38" s="61" t="str">
        <f>IF(Pengetahuan!L51="","",Pengetahuan!L51)</f>
        <v/>
      </c>
      <c r="E38" s="61" t="str">
        <f>IF(Pengetahuan!M51="","",Pengetahuan!M51)</f>
        <v/>
      </c>
      <c r="F38" s="61" t="str">
        <f t="shared" si="0"/>
        <v/>
      </c>
      <c r="G38" s="61" t="str">
        <f>IF(Pengetahuan!T51="","",Pengetahuan!T51)</f>
        <v/>
      </c>
      <c r="H38" s="61" t="str">
        <f>IF(Pengetahuan!U51="","",Pengetahuan!U51)</f>
        <v/>
      </c>
      <c r="I38" s="61" t="str">
        <f>IF(Pengetahuan!V51="","",Pengetahuan!V51)</f>
        <v/>
      </c>
      <c r="J38" s="61" t="str">
        <f t="shared" si="1"/>
        <v/>
      </c>
      <c r="K38" s="61" t="str">
        <f>IF(Pengetahuan!AD51="","",Pengetahuan!AD51)</f>
        <v/>
      </c>
      <c r="L38" s="61" t="str">
        <f t="shared" si="7"/>
        <v/>
      </c>
      <c r="M38" s="229" t="str">
        <f t="shared" si="2"/>
        <v/>
      </c>
      <c r="N38" s="60" t="str">
        <f>IF(Keterampilan!K51="","",Keterampilan!K51)</f>
        <v/>
      </c>
      <c r="O38" s="60" t="str">
        <f>IF(Keterampilan!L51="","",Keterampilan!L51)</f>
        <v/>
      </c>
      <c r="P38" s="60" t="str">
        <f>IF(Keterampilan!M51="","",Keterampilan!M51)</f>
        <v/>
      </c>
      <c r="Q38" s="60" t="str">
        <f t="shared" si="3"/>
        <v/>
      </c>
      <c r="R38" s="60" t="str">
        <f>IF(Keterampilan!T51="","",Keterampilan!T51)</f>
        <v/>
      </c>
      <c r="S38" s="60" t="str">
        <f>IF(Keterampilan!U51="","",Keterampilan!U51)</f>
        <v/>
      </c>
      <c r="T38" s="60" t="str">
        <f>IF(Keterampilan!V51="","",Keterampilan!V51)</f>
        <v/>
      </c>
      <c r="U38" s="60" t="str">
        <f t="shared" si="4"/>
        <v/>
      </c>
      <c r="V38" s="60" t="str">
        <f t="shared" si="5"/>
        <v/>
      </c>
      <c r="W38" s="229" t="str">
        <f t="shared" si="6"/>
        <v/>
      </c>
      <c r="X38" s="30"/>
    </row>
    <row r="39" spans="1:24" ht="15.75">
      <c r="A39" s="34">
        <v>27</v>
      </c>
      <c r="B39" s="34" t="str">
        <f>Pengetahuan!B52</f>
        <v>UMRATUL HAERUNISA</v>
      </c>
      <c r="C39" s="61" t="str">
        <f>IF(Pengetahuan!K52="","",Pengetahuan!K52)</f>
        <v/>
      </c>
      <c r="D39" s="61" t="str">
        <f>IF(Pengetahuan!L52="","",Pengetahuan!L52)</f>
        <v/>
      </c>
      <c r="E39" s="61" t="str">
        <f>IF(Pengetahuan!M52="","",Pengetahuan!M52)</f>
        <v/>
      </c>
      <c r="F39" s="61" t="str">
        <f t="shared" si="0"/>
        <v/>
      </c>
      <c r="G39" s="61" t="str">
        <f>IF(Pengetahuan!T52="","",Pengetahuan!T52)</f>
        <v/>
      </c>
      <c r="H39" s="61" t="str">
        <f>IF(Pengetahuan!U52="","",Pengetahuan!U52)</f>
        <v/>
      </c>
      <c r="I39" s="61" t="str">
        <f>IF(Pengetahuan!V52="","",Pengetahuan!V52)</f>
        <v/>
      </c>
      <c r="J39" s="61" t="str">
        <f t="shared" si="1"/>
        <v/>
      </c>
      <c r="K39" s="61" t="str">
        <f>IF(Pengetahuan!AD52="","",Pengetahuan!AD52)</f>
        <v/>
      </c>
      <c r="L39" s="61" t="str">
        <f t="shared" si="7"/>
        <v/>
      </c>
      <c r="M39" s="229" t="str">
        <f t="shared" si="2"/>
        <v/>
      </c>
      <c r="N39" s="60" t="str">
        <f>IF(Keterampilan!K52="","",Keterampilan!K52)</f>
        <v/>
      </c>
      <c r="O39" s="60" t="str">
        <f>IF(Keterampilan!L52="","",Keterampilan!L52)</f>
        <v/>
      </c>
      <c r="P39" s="60" t="str">
        <f>IF(Keterampilan!M52="","",Keterampilan!M52)</f>
        <v/>
      </c>
      <c r="Q39" s="60" t="str">
        <f t="shared" si="3"/>
        <v/>
      </c>
      <c r="R39" s="60" t="str">
        <f>IF(Keterampilan!T52="","",Keterampilan!T52)</f>
        <v/>
      </c>
      <c r="S39" s="60" t="str">
        <f>IF(Keterampilan!U52="","",Keterampilan!U52)</f>
        <v/>
      </c>
      <c r="T39" s="60" t="str">
        <f>IF(Keterampilan!V52="","",Keterampilan!V52)</f>
        <v/>
      </c>
      <c r="U39" s="60" t="str">
        <f t="shared" si="4"/>
        <v/>
      </c>
      <c r="V39" s="60" t="str">
        <f t="shared" si="5"/>
        <v/>
      </c>
      <c r="W39" s="229" t="str">
        <f t="shared" si="6"/>
        <v/>
      </c>
      <c r="X39" s="30"/>
    </row>
    <row r="40" spans="1:24" ht="15.75">
      <c r="A40" s="34">
        <v>28</v>
      </c>
      <c r="B40" s="34" t="str">
        <f>Pengetahuan!B53</f>
        <v/>
      </c>
      <c r="C40" s="61" t="str">
        <f>IF(Pengetahuan!K53="","",Pengetahuan!K53)</f>
        <v/>
      </c>
      <c r="D40" s="61" t="str">
        <f>IF(Pengetahuan!L53="","",Pengetahuan!L53)</f>
        <v/>
      </c>
      <c r="E40" s="61" t="str">
        <f>IF(Pengetahuan!M53="","",Pengetahuan!M53)</f>
        <v/>
      </c>
      <c r="F40" s="61" t="str">
        <f t="shared" si="0"/>
        <v/>
      </c>
      <c r="G40" s="61" t="str">
        <f>IF(Pengetahuan!T53="","",Pengetahuan!T53)</f>
        <v/>
      </c>
      <c r="H40" s="61" t="str">
        <f>IF(Pengetahuan!U53="","",Pengetahuan!U53)</f>
        <v/>
      </c>
      <c r="I40" s="61" t="str">
        <f>IF(Pengetahuan!V53="","",Pengetahuan!V53)</f>
        <v/>
      </c>
      <c r="J40" s="61" t="str">
        <f t="shared" si="1"/>
        <v/>
      </c>
      <c r="K40" s="61" t="str">
        <f>IF(Pengetahuan!AD53="","",Pengetahuan!AD53)</f>
        <v/>
      </c>
      <c r="L40" s="61" t="str">
        <f t="shared" si="7"/>
        <v/>
      </c>
      <c r="M40" s="229" t="str">
        <f t="shared" si="2"/>
        <v/>
      </c>
      <c r="N40" s="60" t="str">
        <f>IF(Keterampilan!K53="","",Keterampilan!K53)</f>
        <v/>
      </c>
      <c r="O40" s="60" t="str">
        <f>IF(Keterampilan!L53="","",Keterampilan!L53)</f>
        <v/>
      </c>
      <c r="P40" s="60" t="str">
        <f>IF(Keterampilan!M53="","",Keterampilan!M53)</f>
        <v/>
      </c>
      <c r="Q40" s="60" t="str">
        <f t="shared" si="3"/>
        <v/>
      </c>
      <c r="R40" s="60" t="str">
        <f>IF(Keterampilan!T53="","",Keterampilan!T53)</f>
        <v/>
      </c>
      <c r="S40" s="60" t="str">
        <f>IF(Keterampilan!U53="","",Keterampilan!U53)</f>
        <v/>
      </c>
      <c r="T40" s="60" t="str">
        <f>IF(Keterampilan!V53="","",Keterampilan!V53)</f>
        <v/>
      </c>
      <c r="U40" s="60" t="str">
        <f t="shared" si="4"/>
        <v/>
      </c>
      <c r="V40" s="60" t="str">
        <f t="shared" si="5"/>
        <v/>
      </c>
      <c r="W40" s="229" t="str">
        <f t="shared" si="6"/>
        <v/>
      </c>
      <c r="X40" s="30"/>
    </row>
    <row r="41" spans="1:24" ht="15.75">
      <c r="A41" s="34">
        <v>29</v>
      </c>
      <c r="B41" s="34" t="str">
        <f>Pengetahuan!B54</f>
        <v/>
      </c>
      <c r="C41" s="61" t="str">
        <f>IF(Pengetahuan!K54="","",Pengetahuan!K54)</f>
        <v/>
      </c>
      <c r="D41" s="61" t="str">
        <f>IF(Pengetahuan!L54="","",Pengetahuan!L54)</f>
        <v/>
      </c>
      <c r="E41" s="61" t="str">
        <f>IF(Pengetahuan!M54="","",Pengetahuan!M54)</f>
        <v/>
      </c>
      <c r="F41" s="61" t="str">
        <f t="shared" ref="F41:F52" si="8">IFERROR(AVERAGE(C41:E41),"")</f>
        <v/>
      </c>
      <c r="G41" s="61" t="str">
        <f>IF(Pengetahuan!T54="","",Pengetahuan!T54)</f>
        <v/>
      </c>
      <c r="H41" s="61" t="str">
        <f>IF(Pengetahuan!U54="","",Pengetahuan!U54)</f>
        <v/>
      </c>
      <c r="I41" s="61" t="str">
        <f>IF(Pengetahuan!V54="","",Pengetahuan!V54)</f>
        <v/>
      </c>
      <c r="J41" s="61" t="str">
        <f t="shared" ref="J41:J52" si="9">IFERROR(AVERAGE(G41:I41),"")</f>
        <v/>
      </c>
      <c r="K41" s="61" t="str">
        <f>IF(Pengetahuan!AD54="","",Pengetahuan!AD54)</f>
        <v/>
      </c>
      <c r="L41" s="61" t="str">
        <f t="shared" ref="L41:L52" si="10">IFERROR(((2*F41)+(2*J41)+(1*K41))/5,"")</f>
        <v/>
      </c>
      <c r="M41" s="229" t="str">
        <f t="shared" ref="M41:M52" si="11">IF(L41&lt;$AA$16,"D",IF(L41&lt;$AA$15,"C",IF(L41&lt;$AA$14,"B",IF(L41&lt;$AA$13,"A",""))))</f>
        <v/>
      </c>
      <c r="N41" s="60" t="str">
        <f>IF(Keterampilan!K54="","",Keterampilan!K54)</f>
        <v/>
      </c>
      <c r="O41" s="60" t="str">
        <f>IF(Keterampilan!L54="","",Keterampilan!L54)</f>
        <v/>
      </c>
      <c r="P41" s="60" t="str">
        <f>IF(Keterampilan!M54="","",Keterampilan!M54)</f>
        <v/>
      </c>
      <c r="Q41" s="60" t="str">
        <f t="shared" ref="Q41:Q52" si="12">IFERROR(AVERAGE(N41:P41),"")</f>
        <v/>
      </c>
      <c r="R41" s="60" t="str">
        <f>IF(Keterampilan!T54="","",Keterampilan!T54)</f>
        <v/>
      </c>
      <c r="S41" s="60" t="str">
        <f>IF(Keterampilan!U54="","",Keterampilan!U54)</f>
        <v/>
      </c>
      <c r="T41" s="60" t="str">
        <f>IF(Keterampilan!V54="","",Keterampilan!V54)</f>
        <v/>
      </c>
      <c r="U41" s="60" t="str">
        <f t="shared" ref="U41:U52" si="13">IFERROR(AVERAGE(R41:T41),"")</f>
        <v/>
      </c>
      <c r="V41" s="60" t="str">
        <f t="shared" ref="V41:V52" si="14">IFERROR(AVERAGE(Q41,U41),"")</f>
        <v/>
      </c>
      <c r="W41" s="229" t="str">
        <f t="shared" ref="W41:W52" si="15">IF(V41&lt;$AA$16,"D",IF(V41&lt;$AA$15,"C",IF(V41&lt;$AA$14,"B",IF(V41&lt;$AA$13,"A",""))))</f>
        <v/>
      </c>
      <c r="X41" s="30"/>
    </row>
    <row r="42" spans="1:24" ht="15.75">
      <c r="A42" s="34">
        <v>30</v>
      </c>
      <c r="B42" s="34" t="str">
        <f>Pengetahuan!B55</f>
        <v/>
      </c>
      <c r="C42" s="61" t="str">
        <f>IF(Pengetahuan!K55="","",Pengetahuan!K55)</f>
        <v/>
      </c>
      <c r="D42" s="61" t="str">
        <f>IF(Pengetahuan!L55="","",Pengetahuan!L55)</f>
        <v/>
      </c>
      <c r="E42" s="61" t="str">
        <f>IF(Pengetahuan!M55="","",Pengetahuan!M55)</f>
        <v/>
      </c>
      <c r="F42" s="61" t="str">
        <f t="shared" si="8"/>
        <v/>
      </c>
      <c r="G42" s="61" t="str">
        <f>IF(Pengetahuan!T55="","",Pengetahuan!T55)</f>
        <v/>
      </c>
      <c r="H42" s="61" t="str">
        <f>IF(Pengetahuan!U55="","",Pengetahuan!U55)</f>
        <v/>
      </c>
      <c r="I42" s="61" t="str">
        <f>IF(Pengetahuan!V55="","",Pengetahuan!V55)</f>
        <v/>
      </c>
      <c r="J42" s="61" t="str">
        <f t="shared" si="9"/>
        <v/>
      </c>
      <c r="K42" s="61" t="str">
        <f>IF(Pengetahuan!AD55="","",Pengetahuan!AD55)</f>
        <v/>
      </c>
      <c r="L42" s="61" t="str">
        <f t="shared" si="10"/>
        <v/>
      </c>
      <c r="M42" s="229" t="str">
        <f t="shared" si="11"/>
        <v/>
      </c>
      <c r="N42" s="60" t="str">
        <f>IF(Keterampilan!K55="","",Keterampilan!K55)</f>
        <v/>
      </c>
      <c r="O42" s="60" t="str">
        <f>IF(Keterampilan!L55="","",Keterampilan!L55)</f>
        <v/>
      </c>
      <c r="P42" s="60" t="str">
        <f>IF(Keterampilan!M55="","",Keterampilan!M55)</f>
        <v/>
      </c>
      <c r="Q42" s="60" t="str">
        <f t="shared" si="12"/>
        <v/>
      </c>
      <c r="R42" s="60" t="str">
        <f>IF(Keterampilan!T55="","",Keterampilan!T55)</f>
        <v/>
      </c>
      <c r="S42" s="60" t="str">
        <f>IF(Keterampilan!U55="","",Keterampilan!U55)</f>
        <v/>
      </c>
      <c r="T42" s="60" t="str">
        <f>IF(Keterampilan!V55="","",Keterampilan!V55)</f>
        <v/>
      </c>
      <c r="U42" s="60" t="str">
        <f t="shared" si="13"/>
        <v/>
      </c>
      <c r="V42" s="60" t="str">
        <f t="shared" si="14"/>
        <v/>
      </c>
      <c r="W42" s="229" t="str">
        <f t="shared" si="15"/>
        <v/>
      </c>
      <c r="X42" s="30"/>
    </row>
    <row r="43" spans="1:24" ht="15.75">
      <c r="A43" s="34">
        <v>31</v>
      </c>
      <c r="B43" s="34" t="str">
        <f>Pengetahuan!B56</f>
        <v/>
      </c>
      <c r="C43" s="61" t="str">
        <f>IF(Pengetahuan!K56="","",Pengetahuan!K56)</f>
        <v/>
      </c>
      <c r="D43" s="61" t="str">
        <f>IF(Pengetahuan!L56="","",Pengetahuan!L56)</f>
        <v/>
      </c>
      <c r="E43" s="61" t="str">
        <f>IF(Pengetahuan!M56="","",Pengetahuan!M56)</f>
        <v/>
      </c>
      <c r="F43" s="61" t="str">
        <f t="shared" si="8"/>
        <v/>
      </c>
      <c r="G43" s="61" t="str">
        <f>IF(Pengetahuan!T56="","",Pengetahuan!T56)</f>
        <v/>
      </c>
      <c r="H43" s="61" t="str">
        <f>IF(Pengetahuan!U56="","",Pengetahuan!U56)</f>
        <v/>
      </c>
      <c r="I43" s="61" t="str">
        <f>IF(Pengetahuan!V56="","",Pengetahuan!V56)</f>
        <v/>
      </c>
      <c r="J43" s="61" t="str">
        <f t="shared" si="9"/>
        <v/>
      </c>
      <c r="K43" s="61" t="str">
        <f>IF(Pengetahuan!AD56="","",Pengetahuan!AD56)</f>
        <v/>
      </c>
      <c r="L43" s="61" t="str">
        <f t="shared" si="10"/>
        <v/>
      </c>
      <c r="M43" s="229" t="str">
        <f t="shared" si="11"/>
        <v/>
      </c>
      <c r="N43" s="60" t="str">
        <f>IF(Keterampilan!K56="","",Keterampilan!K56)</f>
        <v/>
      </c>
      <c r="O43" s="60" t="str">
        <f>IF(Keterampilan!L56="","",Keterampilan!L56)</f>
        <v/>
      </c>
      <c r="P43" s="60" t="str">
        <f>IF(Keterampilan!M56="","",Keterampilan!M56)</f>
        <v/>
      </c>
      <c r="Q43" s="60" t="str">
        <f t="shared" si="12"/>
        <v/>
      </c>
      <c r="R43" s="60" t="str">
        <f>IF(Keterampilan!T56="","",Keterampilan!T56)</f>
        <v/>
      </c>
      <c r="S43" s="60" t="str">
        <f>IF(Keterampilan!U56="","",Keterampilan!U56)</f>
        <v/>
      </c>
      <c r="T43" s="60" t="str">
        <f>IF(Keterampilan!V56="","",Keterampilan!V56)</f>
        <v/>
      </c>
      <c r="U43" s="60" t="str">
        <f t="shared" si="13"/>
        <v/>
      </c>
      <c r="V43" s="60" t="str">
        <f t="shared" si="14"/>
        <v/>
      </c>
      <c r="W43" s="229" t="str">
        <f t="shared" si="15"/>
        <v/>
      </c>
      <c r="X43" s="30"/>
    </row>
    <row r="44" spans="1:24" ht="15.75">
      <c r="A44" s="34">
        <v>32</v>
      </c>
      <c r="B44" s="34" t="str">
        <f>Pengetahuan!B57</f>
        <v/>
      </c>
      <c r="C44" s="61" t="str">
        <f>IF(Pengetahuan!K57="","",Pengetahuan!K57)</f>
        <v/>
      </c>
      <c r="D44" s="61" t="str">
        <f>IF(Pengetahuan!L57="","",Pengetahuan!L57)</f>
        <v/>
      </c>
      <c r="E44" s="61" t="str">
        <f>IF(Pengetahuan!M57="","",Pengetahuan!M57)</f>
        <v/>
      </c>
      <c r="F44" s="61" t="str">
        <f t="shared" si="8"/>
        <v/>
      </c>
      <c r="G44" s="61" t="str">
        <f>IF(Pengetahuan!T57="","",Pengetahuan!T57)</f>
        <v/>
      </c>
      <c r="H44" s="61" t="str">
        <f>IF(Pengetahuan!U57="","",Pengetahuan!U57)</f>
        <v/>
      </c>
      <c r="I44" s="61" t="str">
        <f>IF(Pengetahuan!V57="","",Pengetahuan!V57)</f>
        <v/>
      </c>
      <c r="J44" s="61" t="str">
        <f t="shared" si="9"/>
        <v/>
      </c>
      <c r="K44" s="61" t="str">
        <f>IF(Pengetahuan!AD57="","",Pengetahuan!AD57)</f>
        <v/>
      </c>
      <c r="L44" s="61" t="str">
        <f t="shared" si="10"/>
        <v/>
      </c>
      <c r="M44" s="229" t="str">
        <f t="shared" si="11"/>
        <v/>
      </c>
      <c r="N44" s="60" t="str">
        <f>IF(Keterampilan!K57="","",Keterampilan!K57)</f>
        <v/>
      </c>
      <c r="O44" s="60" t="str">
        <f>IF(Keterampilan!L57="","",Keterampilan!L57)</f>
        <v/>
      </c>
      <c r="P44" s="60" t="str">
        <f>IF(Keterampilan!M57="","",Keterampilan!M57)</f>
        <v/>
      </c>
      <c r="Q44" s="60" t="str">
        <f t="shared" si="12"/>
        <v/>
      </c>
      <c r="R44" s="60" t="str">
        <f>IF(Keterampilan!T57="","",Keterampilan!T57)</f>
        <v/>
      </c>
      <c r="S44" s="60" t="str">
        <f>IF(Keterampilan!U57="","",Keterampilan!U57)</f>
        <v/>
      </c>
      <c r="T44" s="60" t="str">
        <f>IF(Keterampilan!V57="","",Keterampilan!V57)</f>
        <v/>
      </c>
      <c r="U44" s="60" t="str">
        <f t="shared" si="13"/>
        <v/>
      </c>
      <c r="V44" s="60" t="str">
        <f t="shared" si="14"/>
        <v/>
      </c>
      <c r="W44" s="229" t="str">
        <f t="shared" si="15"/>
        <v/>
      </c>
      <c r="X44" s="30"/>
    </row>
    <row r="45" spans="1:24" ht="15.75">
      <c r="A45" s="34">
        <v>33</v>
      </c>
      <c r="B45" s="34" t="str">
        <f>Pengetahuan!B58</f>
        <v/>
      </c>
      <c r="C45" s="61" t="str">
        <f>IF(Pengetahuan!K58="","",Pengetahuan!K58)</f>
        <v/>
      </c>
      <c r="D45" s="61" t="str">
        <f>IF(Pengetahuan!L58="","",Pengetahuan!L58)</f>
        <v/>
      </c>
      <c r="E45" s="61" t="str">
        <f>IF(Pengetahuan!M58="","",Pengetahuan!M58)</f>
        <v/>
      </c>
      <c r="F45" s="61" t="str">
        <f t="shared" si="8"/>
        <v/>
      </c>
      <c r="G45" s="61" t="str">
        <f>IF(Pengetahuan!T58="","",Pengetahuan!T58)</f>
        <v/>
      </c>
      <c r="H45" s="61" t="str">
        <f>IF(Pengetahuan!U58="","",Pengetahuan!U58)</f>
        <v/>
      </c>
      <c r="I45" s="61" t="str">
        <f>IF(Pengetahuan!V58="","",Pengetahuan!V58)</f>
        <v/>
      </c>
      <c r="J45" s="61" t="str">
        <f t="shared" si="9"/>
        <v/>
      </c>
      <c r="K45" s="61" t="str">
        <f>IF(Pengetahuan!AD58="","",Pengetahuan!AD58)</f>
        <v/>
      </c>
      <c r="L45" s="61" t="str">
        <f t="shared" si="10"/>
        <v/>
      </c>
      <c r="M45" s="229" t="str">
        <f t="shared" si="11"/>
        <v/>
      </c>
      <c r="N45" s="60" t="str">
        <f>IF(Keterampilan!K58="","",Keterampilan!K58)</f>
        <v/>
      </c>
      <c r="O45" s="60" t="str">
        <f>IF(Keterampilan!L58="","",Keterampilan!L58)</f>
        <v/>
      </c>
      <c r="P45" s="60" t="str">
        <f>IF(Keterampilan!M58="","",Keterampilan!M58)</f>
        <v/>
      </c>
      <c r="Q45" s="60" t="str">
        <f t="shared" si="12"/>
        <v/>
      </c>
      <c r="R45" s="60" t="str">
        <f>IF(Keterampilan!T58="","",Keterampilan!T58)</f>
        <v/>
      </c>
      <c r="S45" s="60" t="str">
        <f>IF(Keterampilan!U58="","",Keterampilan!U58)</f>
        <v/>
      </c>
      <c r="T45" s="60" t="str">
        <f>IF(Keterampilan!V58="","",Keterampilan!V58)</f>
        <v/>
      </c>
      <c r="U45" s="60" t="str">
        <f t="shared" si="13"/>
        <v/>
      </c>
      <c r="V45" s="60" t="str">
        <f t="shared" si="14"/>
        <v/>
      </c>
      <c r="W45" s="229" t="str">
        <f t="shared" si="15"/>
        <v/>
      </c>
      <c r="X45" s="30"/>
    </row>
    <row r="46" spans="1:24" ht="15.75">
      <c r="A46" s="34">
        <v>34</v>
      </c>
      <c r="B46" s="34" t="str">
        <f>Pengetahuan!B59</f>
        <v/>
      </c>
      <c r="C46" s="61" t="str">
        <f>IF(Pengetahuan!K59="","",Pengetahuan!K59)</f>
        <v/>
      </c>
      <c r="D46" s="61" t="str">
        <f>IF(Pengetahuan!L59="","",Pengetahuan!L59)</f>
        <v/>
      </c>
      <c r="E46" s="61" t="str">
        <f>IF(Pengetahuan!M59="","",Pengetahuan!M59)</f>
        <v/>
      </c>
      <c r="F46" s="61" t="str">
        <f t="shared" si="8"/>
        <v/>
      </c>
      <c r="G46" s="61" t="str">
        <f>IF(Pengetahuan!T59="","",Pengetahuan!T59)</f>
        <v/>
      </c>
      <c r="H46" s="61" t="str">
        <f>IF(Pengetahuan!U59="","",Pengetahuan!U59)</f>
        <v/>
      </c>
      <c r="I46" s="61" t="str">
        <f>IF(Pengetahuan!V59="","",Pengetahuan!V59)</f>
        <v/>
      </c>
      <c r="J46" s="61" t="str">
        <f t="shared" si="9"/>
        <v/>
      </c>
      <c r="K46" s="61" t="str">
        <f>IF(Pengetahuan!AD59="","",Pengetahuan!AD59)</f>
        <v/>
      </c>
      <c r="L46" s="61" t="str">
        <f t="shared" si="10"/>
        <v/>
      </c>
      <c r="M46" s="229" t="str">
        <f t="shared" si="11"/>
        <v/>
      </c>
      <c r="N46" s="60" t="str">
        <f>IF(Keterampilan!K59="","",Keterampilan!K59)</f>
        <v/>
      </c>
      <c r="O46" s="60" t="str">
        <f>IF(Keterampilan!L59="","",Keterampilan!L59)</f>
        <v/>
      </c>
      <c r="P46" s="60" t="str">
        <f>IF(Keterampilan!M59="","",Keterampilan!M59)</f>
        <v/>
      </c>
      <c r="Q46" s="60" t="str">
        <f t="shared" si="12"/>
        <v/>
      </c>
      <c r="R46" s="60" t="str">
        <f>IF(Keterampilan!T59="","",Keterampilan!T59)</f>
        <v/>
      </c>
      <c r="S46" s="60" t="str">
        <f>IF(Keterampilan!U59="","",Keterampilan!U59)</f>
        <v/>
      </c>
      <c r="T46" s="60" t="str">
        <f>IF(Keterampilan!V59="","",Keterampilan!V59)</f>
        <v/>
      </c>
      <c r="U46" s="60" t="str">
        <f t="shared" si="13"/>
        <v/>
      </c>
      <c r="V46" s="60" t="str">
        <f t="shared" si="14"/>
        <v/>
      </c>
      <c r="W46" s="229" t="str">
        <f t="shared" si="15"/>
        <v/>
      </c>
      <c r="X46" s="30"/>
    </row>
    <row r="47" spans="1:24" ht="15.75">
      <c r="A47" s="34">
        <v>35</v>
      </c>
      <c r="B47" s="34" t="str">
        <f>Pengetahuan!B60</f>
        <v/>
      </c>
      <c r="C47" s="61" t="str">
        <f>IF(Pengetahuan!K60="","",Pengetahuan!K60)</f>
        <v/>
      </c>
      <c r="D47" s="61" t="str">
        <f>IF(Pengetahuan!L60="","",Pengetahuan!L60)</f>
        <v/>
      </c>
      <c r="E47" s="61" t="str">
        <f>IF(Pengetahuan!M60="","",Pengetahuan!M60)</f>
        <v/>
      </c>
      <c r="F47" s="61" t="str">
        <f t="shared" si="8"/>
        <v/>
      </c>
      <c r="G47" s="61" t="str">
        <f>IF(Pengetahuan!T60="","",Pengetahuan!T60)</f>
        <v/>
      </c>
      <c r="H47" s="61" t="str">
        <f>IF(Pengetahuan!U60="","",Pengetahuan!U60)</f>
        <v/>
      </c>
      <c r="I47" s="61" t="str">
        <f>IF(Pengetahuan!V60="","",Pengetahuan!V60)</f>
        <v/>
      </c>
      <c r="J47" s="61" t="str">
        <f t="shared" si="9"/>
        <v/>
      </c>
      <c r="K47" s="61" t="str">
        <f>IF(Pengetahuan!AD60="","",Pengetahuan!AD60)</f>
        <v/>
      </c>
      <c r="L47" s="61" t="str">
        <f t="shared" si="10"/>
        <v/>
      </c>
      <c r="M47" s="229" t="str">
        <f t="shared" si="11"/>
        <v/>
      </c>
      <c r="N47" s="60" t="str">
        <f>IF(Keterampilan!K60="","",Keterampilan!K60)</f>
        <v/>
      </c>
      <c r="O47" s="60" t="str">
        <f>IF(Keterampilan!L60="","",Keterampilan!L60)</f>
        <v/>
      </c>
      <c r="P47" s="60" t="str">
        <f>IF(Keterampilan!M60="","",Keterampilan!M60)</f>
        <v/>
      </c>
      <c r="Q47" s="60" t="str">
        <f t="shared" si="12"/>
        <v/>
      </c>
      <c r="R47" s="60" t="str">
        <f>IF(Keterampilan!T60="","",Keterampilan!T60)</f>
        <v/>
      </c>
      <c r="S47" s="60" t="str">
        <f>IF(Keterampilan!U60="","",Keterampilan!U60)</f>
        <v/>
      </c>
      <c r="T47" s="60" t="str">
        <f>IF(Keterampilan!V60="","",Keterampilan!V60)</f>
        <v/>
      </c>
      <c r="U47" s="60" t="str">
        <f t="shared" si="13"/>
        <v/>
      </c>
      <c r="V47" s="60" t="str">
        <f t="shared" si="14"/>
        <v/>
      </c>
      <c r="W47" s="229" t="str">
        <f t="shared" si="15"/>
        <v/>
      </c>
      <c r="X47" s="30"/>
    </row>
    <row r="48" spans="1:24" ht="15.75">
      <c r="A48" s="34">
        <v>36</v>
      </c>
      <c r="B48" s="34" t="str">
        <f>Pengetahuan!B61</f>
        <v/>
      </c>
      <c r="C48" s="61" t="str">
        <f>IF(Pengetahuan!K61="","",Pengetahuan!K61)</f>
        <v/>
      </c>
      <c r="D48" s="61" t="str">
        <f>IF(Pengetahuan!L61="","",Pengetahuan!L61)</f>
        <v/>
      </c>
      <c r="E48" s="61" t="str">
        <f>IF(Pengetahuan!M61="","",Pengetahuan!M61)</f>
        <v/>
      </c>
      <c r="F48" s="61" t="str">
        <f t="shared" si="8"/>
        <v/>
      </c>
      <c r="G48" s="61" t="str">
        <f>IF(Pengetahuan!T61="","",Pengetahuan!T61)</f>
        <v/>
      </c>
      <c r="H48" s="61" t="str">
        <f>IF(Pengetahuan!U61="","",Pengetahuan!U61)</f>
        <v/>
      </c>
      <c r="I48" s="61" t="str">
        <f>IF(Pengetahuan!V61="","",Pengetahuan!V61)</f>
        <v/>
      </c>
      <c r="J48" s="61" t="str">
        <f t="shared" si="9"/>
        <v/>
      </c>
      <c r="K48" s="61" t="str">
        <f>IF(Pengetahuan!AD61="","",Pengetahuan!AD61)</f>
        <v/>
      </c>
      <c r="L48" s="61" t="str">
        <f t="shared" si="10"/>
        <v/>
      </c>
      <c r="M48" s="229" t="str">
        <f t="shared" si="11"/>
        <v/>
      </c>
      <c r="N48" s="60" t="str">
        <f>IF(Keterampilan!K61="","",Keterampilan!K61)</f>
        <v/>
      </c>
      <c r="O48" s="60" t="str">
        <f>IF(Keterampilan!L61="","",Keterampilan!L61)</f>
        <v/>
      </c>
      <c r="P48" s="60" t="str">
        <f>IF(Keterampilan!M61="","",Keterampilan!M61)</f>
        <v/>
      </c>
      <c r="Q48" s="60" t="str">
        <f t="shared" si="12"/>
        <v/>
      </c>
      <c r="R48" s="60" t="str">
        <f>IF(Keterampilan!T61="","",Keterampilan!T61)</f>
        <v/>
      </c>
      <c r="S48" s="60" t="str">
        <f>IF(Keterampilan!U61="","",Keterampilan!U61)</f>
        <v/>
      </c>
      <c r="T48" s="60" t="str">
        <f>IF(Keterampilan!V61="","",Keterampilan!V61)</f>
        <v/>
      </c>
      <c r="U48" s="60" t="str">
        <f t="shared" si="13"/>
        <v/>
      </c>
      <c r="V48" s="60" t="str">
        <f t="shared" si="14"/>
        <v/>
      </c>
      <c r="W48" s="229" t="str">
        <f t="shared" si="15"/>
        <v/>
      </c>
      <c r="X48" s="30"/>
    </row>
    <row r="49" spans="1:24" ht="15.75">
      <c r="A49" s="34">
        <v>37</v>
      </c>
      <c r="B49" s="34" t="str">
        <f>Pengetahuan!B62</f>
        <v/>
      </c>
      <c r="C49" s="61" t="str">
        <f>IF(Pengetahuan!K62="","",Pengetahuan!K62)</f>
        <v/>
      </c>
      <c r="D49" s="61" t="str">
        <f>IF(Pengetahuan!L62="","",Pengetahuan!L62)</f>
        <v/>
      </c>
      <c r="E49" s="61" t="str">
        <f>IF(Pengetahuan!M62="","",Pengetahuan!M62)</f>
        <v/>
      </c>
      <c r="F49" s="61" t="str">
        <f t="shared" si="8"/>
        <v/>
      </c>
      <c r="G49" s="61" t="str">
        <f>IF(Pengetahuan!T62="","",Pengetahuan!T62)</f>
        <v/>
      </c>
      <c r="H49" s="61" t="str">
        <f>IF(Pengetahuan!U62="","",Pengetahuan!U62)</f>
        <v/>
      </c>
      <c r="I49" s="61" t="str">
        <f>IF(Pengetahuan!V62="","",Pengetahuan!V62)</f>
        <v/>
      </c>
      <c r="J49" s="61" t="str">
        <f t="shared" si="9"/>
        <v/>
      </c>
      <c r="K49" s="61" t="str">
        <f>IF(Pengetahuan!AD62="","",Pengetahuan!AD62)</f>
        <v/>
      </c>
      <c r="L49" s="61" t="str">
        <f t="shared" si="10"/>
        <v/>
      </c>
      <c r="M49" s="229" t="str">
        <f t="shared" si="11"/>
        <v/>
      </c>
      <c r="N49" s="60" t="str">
        <f>IF(Keterampilan!K62="","",Keterampilan!K62)</f>
        <v/>
      </c>
      <c r="O49" s="60" t="str">
        <f>IF(Keterampilan!L62="","",Keterampilan!L62)</f>
        <v/>
      </c>
      <c r="P49" s="60" t="str">
        <f>IF(Keterampilan!M62="","",Keterampilan!M62)</f>
        <v/>
      </c>
      <c r="Q49" s="60" t="str">
        <f t="shared" si="12"/>
        <v/>
      </c>
      <c r="R49" s="60" t="str">
        <f>IF(Keterampilan!T62="","",Keterampilan!T62)</f>
        <v/>
      </c>
      <c r="S49" s="60" t="str">
        <f>IF(Keterampilan!U62="","",Keterampilan!U62)</f>
        <v/>
      </c>
      <c r="T49" s="60" t="str">
        <f>IF(Keterampilan!V62="","",Keterampilan!V62)</f>
        <v/>
      </c>
      <c r="U49" s="60" t="str">
        <f t="shared" si="13"/>
        <v/>
      </c>
      <c r="V49" s="60" t="str">
        <f t="shared" si="14"/>
        <v/>
      </c>
      <c r="W49" s="229" t="str">
        <f t="shared" si="15"/>
        <v/>
      </c>
      <c r="X49" s="30"/>
    </row>
    <row r="50" spans="1:24" ht="15.75">
      <c r="A50" s="34">
        <v>38</v>
      </c>
      <c r="B50" s="34" t="str">
        <f>Pengetahuan!B63</f>
        <v/>
      </c>
      <c r="C50" s="61" t="str">
        <f>IF(Pengetahuan!K63="","",Pengetahuan!K63)</f>
        <v/>
      </c>
      <c r="D50" s="61" t="str">
        <f>IF(Pengetahuan!L63="","",Pengetahuan!L63)</f>
        <v/>
      </c>
      <c r="E50" s="61" t="str">
        <f>IF(Pengetahuan!M63="","",Pengetahuan!M63)</f>
        <v/>
      </c>
      <c r="F50" s="61" t="str">
        <f t="shared" si="8"/>
        <v/>
      </c>
      <c r="G50" s="61" t="str">
        <f>IF(Pengetahuan!T63="","",Pengetahuan!T63)</f>
        <v/>
      </c>
      <c r="H50" s="61" t="str">
        <f>IF(Pengetahuan!U63="","",Pengetahuan!U63)</f>
        <v/>
      </c>
      <c r="I50" s="61" t="str">
        <f>IF(Pengetahuan!V63="","",Pengetahuan!V63)</f>
        <v/>
      </c>
      <c r="J50" s="61" t="str">
        <f t="shared" si="9"/>
        <v/>
      </c>
      <c r="K50" s="61" t="str">
        <f>IF(Pengetahuan!AD63="","",Pengetahuan!AD63)</f>
        <v/>
      </c>
      <c r="L50" s="61" t="str">
        <f t="shared" si="10"/>
        <v/>
      </c>
      <c r="M50" s="229" t="str">
        <f t="shared" si="11"/>
        <v/>
      </c>
      <c r="N50" s="60" t="str">
        <f>IF(Keterampilan!K63="","",Keterampilan!K63)</f>
        <v/>
      </c>
      <c r="O50" s="60" t="str">
        <f>IF(Keterampilan!L63="","",Keterampilan!L63)</f>
        <v/>
      </c>
      <c r="P50" s="60" t="str">
        <f>IF(Keterampilan!M63="","",Keterampilan!M63)</f>
        <v/>
      </c>
      <c r="Q50" s="60" t="str">
        <f t="shared" si="12"/>
        <v/>
      </c>
      <c r="R50" s="60" t="str">
        <f>IF(Keterampilan!T63="","",Keterampilan!T63)</f>
        <v/>
      </c>
      <c r="S50" s="60" t="str">
        <f>IF(Keterampilan!U63="","",Keterampilan!U63)</f>
        <v/>
      </c>
      <c r="T50" s="60" t="str">
        <f>IF(Keterampilan!V63="","",Keterampilan!V63)</f>
        <v/>
      </c>
      <c r="U50" s="60" t="str">
        <f t="shared" si="13"/>
        <v/>
      </c>
      <c r="V50" s="60" t="str">
        <f t="shared" si="14"/>
        <v/>
      </c>
      <c r="W50" s="229" t="str">
        <f t="shared" si="15"/>
        <v/>
      </c>
      <c r="X50" s="30"/>
    </row>
    <row r="51" spans="1:24" ht="15.75">
      <c r="A51" s="34">
        <v>39</v>
      </c>
      <c r="B51" s="34" t="str">
        <f>Pengetahuan!B64</f>
        <v/>
      </c>
      <c r="C51" s="61" t="str">
        <f>IF(Pengetahuan!K64="","",Pengetahuan!K64)</f>
        <v/>
      </c>
      <c r="D51" s="61" t="str">
        <f>IF(Pengetahuan!L64="","",Pengetahuan!L64)</f>
        <v/>
      </c>
      <c r="E51" s="61" t="str">
        <f>IF(Pengetahuan!M64="","",Pengetahuan!M64)</f>
        <v/>
      </c>
      <c r="F51" s="61" t="str">
        <f t="shared" si="8"/>
        <v/>
      </c>
      <c r="G51" s="61" t="str">
        <f>IF(Pengetahuan!T64="","",Pengetahuan!T64)</f>
        <v/>
      </c>
      <c r="H51" s="61" t="str">
        <f>IF(Pengetahuan!U64="","",Pengetahuan!U64)</f>
        <v/>
      </c>
      <c r="I51" s="61" t="str">
        <f>IF(Pengetahuan!V64="","",Pengetahuan!V64)</f>
        <v/>
      </c>
      <c r="J51" s="61" t="str">
        <f t="shared" si="9"/>
        <v/>
      </c>
      <c r="K51" s="61" t="str">
        <f>IF(Pengetahuan!AD64="","",Pengetahuan!AD64)</f>
        <v/>
      </c>
      <c r="L51" s="61" t="str">
        <f t="shared" si="10"/>
        <v/>
      </c>
      <c r="M51" s="229" t="str">
        <f t="shared" si="11"/>
        <v/>
      </c>
      <c r="N51" s="60" t="str">
        <f>IF(Keterampilan!K64="","",Keterampilan!K64)</f>
        <v/>
      </c>
      <c r="O51" s="60" t="str">
        <f>IF(Keterampilan!L64="","",Keterampilan!L64)</f>
        <v/>
      </c>
      <c r="P51" s="60" t="str">
        <f>IF(Keterampilan!M64="","",Keterampilan!M64)</f>
        <v/>
      </c>
      <c r="Q51" s="60" t="str">
        <f t="shared" si="12"/>
        <v/>
      </c>
      <c r="R51" s="60" t="str">
        <f>IF(Keterampilan!T64="","",Keterampilan!T64)</f>
        <v/>
      </c>
      <c r="S51" s="60" t="str">
        <f>IF(Keterampilan!U64="","",Keterampilan!U64)</f>
        <v/>
      </c>
      <c r="T51" s="60" t="str">
        <f>IF(Keterampilan!V64="","",Keterampilan!V64)</f>
        <v/>
      </c>
      <c r="U51" s="60" t="str">
        <f t="shared" si="13"/>
        <v/>
      </c>
      <c r="V51" s="60" t="str">
        <f t="shared" si="14"/>
        <v/>
      </c>
      <c r="W51" s="229" t="str">
        <f t="shared" si="15"/>
        <v/>
      </c>
      <c r="X51" s="30"/>
    </row>
    <row r="52" spans="1:24" ht="15.75">
      <c r="A52" s="34">
        <v>40</v>
      </c>
      <c r="B52" s="34" t="str">
        <f>Pengetahuan!B65</f>
        <v/>
      </c>
      <c r="C52" s="61" t="str">
        <f>IF(Pengetahuan!K65="","",Pengetahuan!K65)</f>
        <v/>
      </c>
      <c r="D52" s="61" t="str">
        <f>IF(Pengetahuan!L65="","",Pengetahuan!L65)</f>
        <v/>
      </c>
      <c r="E52" s="61" t="str">
        <f>IF(Pengetahuan!M65="","",Pengetahuan!M65)</f>
        <v/>
      </c>
      <c r="F52" s="61" t="str">
        <f t="shared" si="8"/>
        <v/>
      </c>
      <c r="G52" s="61" t="str">
        <f>IF(Pengetahuan!T65="","",Pengetahuan!T65)</f>
        <v/>
      </c>
      <c r="H52" s="61" t="str">
        <f>IF(Pengetahuan!U65="","",Pengetahuan!U65)</f>
        <v/>
      </c>
      <c r="I52" s="61" t="str">
        <f>IF(Pengetahuan!V65="","",Pengetahuan!V65)</f>
        <v/>
      </c>
      <c r="J52" s="61" t="str">
        <f t="shared" si="9"/>
        <v/>
      </c>
      <c r="K52" s="61" t="str">
        <f>IF(Pengetahuan!AD65="","",Pengetahuan!AD65)</f>
        <v/>
      </c>
      <c r="L52" s="61" t="str">
        <f t="shared" si="10"/>
        <v/>
      </c>
      <c r="M52" s="229" t="str">
        <f t="shared" si="11"/>
        <v/>
      </c>
      <c r="N52" s="60" t="str">
        <f>IF(Keterampilan!K65="","",Keterampilan!K65)</f>
        <v/>
      </c>
      <c r="O52" s="60" t="str">
        <f>IF(Keterampilan!L65="","",Keterampilan!L65)</f>
        <v/>
      </c>
      <c r="P52" s="60" t="str">
        <f>IF(Keterampilan!M65="","",Keterampilan!M65)</f>
        <v/>
      </c>
      <c r="Q52" s="60" t="str">
        <f t="shared" si="12"/>
        <v/>
      </c>
      <c r="R52" s="60" t="str">
        <f>IF(Keterampilan!T65="","",Keterampilan!T65)</f>
        <v/>
      </c>
      <c r="S52" s="60" t="str">
        <f>IF(Keterampilan!U65="","",Keterampilan!U65)</f>
        <v/>
      </c>
      <c r="T52" s="60" t="str">
        <f>IF(Keterampilan!V65="","",Keterampilan!V65)</f>
        <v/>
      </c>
      <c r="U52" s="60" t="str">
        <f t="shared" si="13"/>
        <v/>
      </c>
      <c r="V52" s="60" t="str">
        <f t="shared" si="14"/>
        <v/>
      </c>
      <c r="W52" s="229" t="str">
        <f t="shared" si="15"/>
        <v/>
      </c>
      <c r="X52" s="30"/>
    </row>
    <row r="53" spans="1:24">
      <c r="A53" s="34"/>
      <c r="B53" s="17" t="s">
        <v>99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30"/>
    </row>
    <row r="54" spans="1:24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</row>
    <row r="55" spans="1:24">
      <c r="A55" s="30"/>
      <c r="B55" s="30" t="s">
        <v>126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 t="str">
        <f>Rekap!L55</f>
        <v xml:space="preserve">Dompu,  </v>
      </c>
      <c r="R55" s="30"/>
      <c r="S55" s="30"/>
      <c r="T55" s="30"/>
      <c r="U55" s="30"/>
      <c r="V55" s="30"/>
      <c r="W55" s="30"/>
      <c r="X55" s="30"/>
    </row>
    <row r="56" spans="1:24">
      <c r="A56" s="30"/>
      <c r="B56" s="30" t="str">
        <f>Rekap!D56</f>
        <v>Kepala Sekolah,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 t="s">
        <v>127</v>
      </c>
      <c r="R56" s="30"/>
      <c r="S56" s="30"/>
      <c r="T56" s="30"/>
      <c r="U56" s="30"/>
      <c r="V56" s="30"/>
      <c r="W56" s="30"/>
      <c r="X56" s="30"/>
    </row>
    <row r="57" spans="1:24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</row>
    <row r="58" spans="1:24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</row>
    <row r="59" spans="1:24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</row>
    <row r="60" spans="1:24">
      <c r="A60" s="30"/>
      <c r="B60" s="30" t="str">
        <f>IF(data!E12="","",data!E12)</f>
        <v>H. Hasan, S.Pd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2" t="str">
        <f>Rekap!L59</f>
        <v/>
      </c>
      <c r="R60" s="30"/>
      <c r="S60" s="30"/>
      <c r="T60" s="30"/>
      <c r="U60" s="30"/>
      <c r="V60" s="30"/>
      <c r="W60" s="30"/>
      <c r="X60" s="30"/>
    </row>
    <row r="61" spans="1:24">
      <c r="A61" s="30"/>
      <c r="B61" s="30" t="str">
        <f>IF(data!E13="","",data!E13)</f>
        <v>NIP.  196812311992021008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 t="str">
        <f>Rekap!L60</f>
        <v>NIP.</v>
      </c>
      <c r="R61" s="30"/>
      <c r="S61" s="30"/>
      <c r="T61" s="30"/>
      <c r="U61" s="30"/>
      <c r="V61" s="30"/>
      <c r="W61" s="30"/>
      <c r="X61" s="30"/>
    </row>
    <row r="62" spans="1:24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</row>
  </sheetData>
  <sheetProtection password="CA29" sheet="1" objects="1" scenarios="1"/>
  <mergeCells count="18">
    <mergeCell ref="B1:W1"/>
    <mergeCell ref="B2:W2"/>
    <mergeCell ref="B3:W3"/>
    <mergeCell ref="B4:W4"/>
    <mergeCell ref="A10:A12"/>
    <mergeCell ref="B10:B12"/>
    <mergeCell ref="C10:M10"/>
    <mergeCell ref="N10:W10"/>
    <mergeCell ref="R11:U11"/>
    <mergeCell ref="V11:V12"/>
    <mergeCell ref="W11:W12"/>
    <mergeCell ref="Y11:AB12"/>
    <mergeCell ref="C11:F11"/>
    <mergeCell ref="G11:J11"/>
    <mergeCell ref="K11:K12"/>
    <mergeCell ref="L11:L12"/>
    <mergeCell ref="M11:M12"/>
    <mergeCell ref="N11:Q11"/>
  </mergeCells>
  <conditionalFormatting sqref="M13:M52">
    <cfRule type="cellIs" dxfId="1" priority="2" operator="greaterThan">
      <formula>0</formula>
    </cfRule>
  </conditionalFormatting>
  <conditionalFormatting sqref="W13:W52">
    <cfRule type="cellIs" dxfId="0" priority="1" operator="greaterThan">
      <formula>0</formula>
    </cfRule>
  </conditionalFormatting>
  <pageMargins left="0.7" right="0.7" top="0.75" bottom="0.75" header="0.3" footer="0.3"/>
  <pageSetup paperSize="10000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RowColHeaders="0" workbookViewId="0"/>
  </sheetViews>
  <sheetFormatPr defaultRowHeight="15"/>
  <cols>
    <col min="1" max="1" width="4.5703125" style="63" bestFit="1" customWidth="1"/>
    <col min="2" max="2" width="5.7109375" style="63" customWidth="1"/>
    <col min="3" max="3" width="5.28515625" style="63" bestFit="1" customWidth="1"/>
    <col min="4" max="4" width="6.5703125" style="63" bestFit="1" customWidth="1"/>
    <col min="5" max="5" width="6" style="63" bestFit="1" customWidth="1"/>
    <col min="6" max="6" width="7.5703125" style="63" customWidth="1"/>
    <col min="7" max="7" width="6" style="63" bestFit="1" customWidth="1"/>
    <col min="8" max="8" width="8.140625" style="63" customWidth="1"/>
    <col min="9" max="9" width="31.85546875" style="63" customWidth="1"/>
    <col min="10" max="10" width="6.42578125" style="63" customWidth="1"/>
    <col min="11" max="11" width="6" style="63" bestFit="1" customWidth="1"/>
    <col min="12" max="16384" width="9.140625" style="63"/>
  </cols>
  <sheetData>
    <row r="1" spans="1:11" ht="18.75">
      <c r="A1" s="30"/>
      <c r="B1" s="625" t="str">
        <f>Pengetahuan!C1</f>
        <v>DINAS DIKPORA KABUPATEN DOMPU</v>
      </c>
      <c r="C1" s="626"/>
      <c r="D1" s="626"/>
      <c r="E1" s="626"/>
      <c r="F1" s="626"/>
      <c r="G1" s="626"/>
      <c r="H1" s="626"/>
      <c r="I1" s="627"/>
      <c r="J1" s="30"/>
      <c r="K1" s="30"/>
    </row>
    <row r="2" spans="1:11" ht="33.75">
      <c r="A2" s="30"/>
      <c r="B2" s="657" t="str">
        <f>Pengetahuan!C2</f>
        <v>SMPN 7 IT DOMPU</v>
      </c>
      <c r="C2" s="658"/>
      <c r="D2" s="658"/>
      <c r="E2" s="658"/>
      <c r="F2" s="658"/>
      <c r="G2" s="658"/>
      <c r="H2" s="658"/>
      <c r="I2" s="659"/>
      <c r="J2" s="30"/>
      <c r="K2" s="30"/>
    </row>
    <row r="3" spans="1:11" ht="15.75" thickBot="1">
      <c r="A3" s="30"/>
      <c r="B3" s="660" t="str">
        <f>Pengetahuan!C3</f>
        <v>Jln. Dorobata No.02 Kel. Kandai Satu Kab.Dompu</v>
      </c>
      <c r="C3" s="661"/>
      <c r="D3" s="661"/>
      <c r="E3" s="661"/>
      <c r="F3" s="661"/>
      <c r="G3" s="661"/>
      <c r="H3" s="661"/>
      <c r="I3" s="662"/>
      <c r="J3" s="30"/>
      <c r="K3" s="30"/>
    </row>
    <row r="4" spans="1:11" ht="27" thickBot="1">
      <c r="A4" s="30"/>
      <c r="B4" s="663" t="s">
        <v>174</v>
      </c>
      <c r="C4" s="664"/>
      <c r="D4" s="664"/>
      <c r="E4" s="664"/>
      <c r="F4" s="664"/>
      <c r="G4" s="664"/>
      <c r="H4" s="664"/>
      <c r="I4" s="665"/>
      <c r="J4" s="30"/>
      <c r="K4" s="30"/>
    </row>
    <row r="5" spans="1:1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>
      <c r="A8" s="30"/>
      <c r="B8" s="57"/>
      <c r="C8" s="57" t="s">
        <v>76</v>
      </c>
      <c r="D8" s="31" t="str">
        <f>Pengetahuan!C8</f>
        <v/>
      </c>
      <c r="E8" s="32"/>
      <c r="F8" s="30"/>
      <c r="G8" s="30"/>
      <c r="H8" s="57" t="s">
        <v>122</v>
      </c>
      <c r="I8" s="32" t="str">
        <f>Pengetahuan!X8</f>
        <v>1 (ganjil)</v>
      </c>
      <c r="J8" s="30"/>
      <c r="K8" s="30"/>
    </row>
    <row r="9" spans="1:11">
      <c r="A9" s="30"/>
      <c r="B9" s="57"/>
      <c r="C9" s="57" t="s">
        <v>77</v>
      </c>
      <c r="D9" s="31" t="str">
        <f>Pengetahuan!C9</f>
        <v/>
      </c>
      <c r="E9" s="32"/>
      <c r="F9" s="30"/>
      <c r="G9" s="30"/>
      <c r="H9" s="57" t="s">
        <v>79</v>
      </c>
      <c r="I9" s="32" t="str">
        <f>Pengetahuan!X9</f>
        <v/>
      </c>
      <c r="J9" s="30"/>
      <c r="K9" s="30"/>
    </row>
    <row r="10" spans="1:1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1">
      <c r="A11" s="666" t="s">
        <v>91</v>
      </c>
      <c r="B11" s="644" t="s">
        <v>32</v>
      </c>
      <c r="C11" s="645"/>
      <c r="D11" s="646"/>
      <c r="E11" s="666" t="s">
        <v>13</v>
      </c>
      <c r="F11" s="666"/>
      <c r="G11" s="666" t="s">
        <v>7</v>
      </c>
      <c r="H11" s="666"/>
      <c r="I11" s="644" t="s">
        <v>145</v>
      </c>
      <c r="J11" s="645"/>
      <c r="K11" s="646"/>
    </row>
    <row r="12" spans="1:11" ht="30">
      <c r="A12" s="666"/>
      <c r="B12" s="647"/>
      <c r="C12" s="648"/>
      <c r="D12" s="649"/>
      <c r="E12" s="6" t="s">
        <v>124</v>
      </c>
      <c r="F12" s="262" t="s">
        <v>175</v>
      </c>
      <c r="G12" s="6" t="s">
        <v>124</v>
      </c>
      <c r="H12" s="262" t="s">
        <v>175</v>
      </c>
      <c r="I12" s="647"/>
      <c r="J12" s="648"/>
      <c r="K12" s="649"/>
    </row>
    <row r="13" spans="1:11">
      <c r="A13" s="637">
        <v>1</v>
      </c>
      <c r="B13" s="650">
        <f>Kriteria!C10</f>
        <v>89</v>
      </c>
      <c r="C13" s="606" t="s">
        <v>181</v>
      </c>
      <c r="D13" s="650">
        <f>Kriteria!E10</f>
        <v>100</v>
      </c>
      <c r="E13" s="606" t="s">
        <v>33</v>
      </c>
      <c r="F13" s="637">
        <f>COUNTIF(Pengetahuan!$AJ$26:$AJ$65,"A")</f>
        <v>0</v>
      </c>
      <c r="G13" s="606" t="s">
        <v>33</v>
      </c>
      <c r="H13" s="637">
        <f>COUNTIF(Keterampilan!$AL$26:$AL$65,"A")</f>
        <v>0</v>
      </c>
      <c r="I13" s="651" t="s">
        <v>176</v>
      </c>
      <c r="J13" s="652"/>
      <c r="K13" s="653"/>
    </row>
    <row r="14" spans="1:11">
      <c r="A14" s="639"/>
      <c r="B14" s="608"/>
      <c r="C14" s="608"/>
      <c r="D14" s="608"/>
      <c r="E14" s="608"/>
      <c r="F14" s="639"/>
      <c r="G14" s="608"/>
      <c r="H14" s="639"/>
      <c r="I14" s="64" t="s">
        <v>177</v>
      </c>
      <c r="J14" s="65">
        <f>SUM(F13:F18)</f>
        <v>0</v>
      </c>
      <c r="K14" s="66" t="s">
        <v>178</v>
      </c>
    </row>
    <row r="15" spans="1:11">
      <c r="A15" s="637">
        <v>2</v>
      </c>
      <c r="B15" s="650">
        <f>Kriteria!C11</f>
        <v>84</v>
      </c>
      <c r="C15" s="606" t="s">
        <v>181</v>
      </c>
      <c r="D15" s="650">
        <f>Kriteria!E11</f>
        <v>89</v>
      </c>
      <c r="E15" s="606" t="s">
        <v>34</v>
      </c>
      <c r="F15" s="637">
        <f>COUNTIF(Pengetahuan!$AJ$26:$AJ$65,"B")</f>
        <v>0</v>
      </c>
      <c r="G15" s="606" t="s">
        <v>34</v>
      </c>
      <c r="H15" s="637">
        <f>COUNTIF(Keterampilan!$AL$26:$AL$65,"B")</f>
        <v>0</v>
      </c>
      <c r="I15" s="67" t="s">
        <v>179</v>
      </c>
      <c r="J15" s="261">
        <f>IFERROR((J14/COUNTA(data!$E$20:$E$59))*100,"")</f>
        <v>0</v>
      </c>
      <c r="K15" s="68" t="s">
        <v>103</v>
      </c>
    </row>
    <row r="16" spans="1:11">
      <c r="A16" s="639"/>
      <c r="B16" s="608"/>
      <c r="C16" s="608"/>
      <c r="D16" s="608"/>
      <c r="E16" s="608"/>
      <c r="F16" s="639"/>
      <c r="G16" s="608"/>
      <c r="H16" s="639"/>
      <c r="I16" s="69" t="s">
        <v>180</v>
      </c>
      <c r="J16" s="260" t="str">
        <f>IFERROR(Pengetahuan!AH66,"")</f>
        <v/>
      </c>
      <c r="K16" s="70"/>
    </row>
    <row r="17" spans="1:11">
      <c r="A17" s="637">
        <v>3</v>
      </c>
      <c r="B17" s="650">
        <f>Kriteria!C12</f>
        <v>76</v>
      </c>
      <c r="C17" s="606" t="s">
        <v>181</v>
      </c>
      <c r="D17" s="650">
        <f>Kriteria!E12</f>
        <v>84</v>
      </c>
      <c r="E17" s="606" t="s">
        <v>35</v>
      </c>
      <c r="F17" s="637">
        <f>COUNTIF(Pengetahuan!$AJ$26:$AJ$65,"C")</f>
        <v>0</v>
      </c>
      <c r="G17" s="606" t="s">
        <v>35</v>
      </c>
      <c r="H17" s="637">
        <f>COUNTIF(Keterampilan!$AL$26:$AL$65,"C")</f>
        <v>0</v>
      </c>
      <c r="I17" s="654" t="s">
        <v>182</v>
      </c>
      <c r="J17" s="655"/>
      <c r="K17" s="656"/>
    </row>
    <row r="18" spans="1:11">
      <c r="A18" s="639"/>
      <c r="B18" s="608"/>
      <c r="C18" s="608"/>
      <c r="D18" s="608"/>
      <c r="E18" s="608"/>
      <c r="F18" s="639"/>
      <c r="G18" s="608"/>
      <c r="H18" s="639"/>
      <c r="I18" s="64" t="s">
        <v>177</v>
      </c>
      <c r="J18" s="65">
        <f>SUM(H13:H18)</f>
        <v>0</v>
      </c>
      <c r="K18" s="66" t="s">
        <v>178</v>
      </c>
    </row>
    <row r="19" spans="1:11">
      <c r="A19" s="637">
        <v>4</v>
      </c>
      <c r="B19" s="650">
        <f>Kriteria!C13</f>
        <v>0</v>
      </c>
      <c r="C19" s="606" t="s">
        <v>181</v>
      </c>
      <c r="D19" s="650">
        <f>Kriteria!E13</f>
        <v>76</v>
      </c>
      <c r="E19" s="606" t="s">
        <v>36</v>
      </c>
      <c r="F19" s="637">
        <f>COUNTIF(Pengetahuan!$AJ$26:$AJ$65,"D")</f>
        <v>0</v>
      </c>
      <c r="G19" s="606" t="s">
        <v>36</v>
      </c>
      <c r="H19" s="637">
        <f>COUNTIF(Keterampilan!$AL$26:$AL$65,"D")</f>
        <v>0</v>
      </c>
      <c r="I19" s="67" t="s">
        <v>183</v>
      </c>
      <c r="J19" s="261">
        <f>IFERROR((J18/COUNTA(data!$E$20:$E$59))*100,"")</f>
        <v>0</v>
      </c>
      <c r="K19" s="68" t="s">
        <v>103</v>
      </c>
    </row>
    <row r="20" spans="1:11">
      <c r="A20" s="639"/>
      <c r="B20" s="608"/>
      <c r="C20" s="608"/>
      <c r="D20" s="608"/>
      <c r="E20" s="608"/>
      <c r="F20" s="639"/>
      <c r="G20" s="608"/>
      <c r="H20" s="639"/>
      <c r="I20" s="69" t="s">
        <v>184</v>
      </c>
      <c r="J20" s="260" t="str">
        <f>IFERROR(Keterampilan!AJ66,"")</f>
        <v/>
      </c>
      <c r="K20" s="70"/>
    </row>
    <row r="21" spans="1:1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1:11">
      <c r="A22" s="30"/>
      <c r="B22" s="30" t="s">
        <v>126</v>
      </c>
      <c r="C22" s="30"/>
      <c r="D22" s="30"/>
      <c r="E22" s="30"/>
      <c r="F22" s="30"/>
      <c r="G22" s="30"/>
      <c r="H22" s="30"/>
      <c r="I22" s="30" t="str">
        <f>Rekap!L55</f>
        <v xml:space="preserve">Dompu,  </v>
      </c>
      <c r="J22" s="30"/>
      <c r="K22" s="30"/>
    </row>
    <row r="23" spans="1:11">
      <c r="A23" s="30"/>
      <c r="B23" s="30" t="str">
        <f>Rekap!D56</f>
        <v>Kepala Sekolah,</v>
      </c>
      <c r="C23" s="30"/>
      <c r="D23" s="30"/>
      <c r="E23" s="30"/>
      <c r="F23" s="30"/>
      <c r="G23" s="30"/>
      <c r="H23" s="30"/>
      <c r="I23" s="30" t="s">
        <v>127</v>
      </c>
      <c r="J23" s="30"/>
      <c r="K23" s="30"/>
    </row>
    <row r="24" spans="1:1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1:11">
      <c r="A27" s="30"/>
      <c r="B27" s="32" t="str">
        <f>Rekap!D59</f>
        <v>H. Hasan, S.Pd</v>
      </c>
      <c r="C27" s="32"/>
      <c r="D27" s="32"/>
      <c r="E27" s="32"/>
      <c r="F27" s="32"/>
      <c r="G27" s="32"/>
      <c r="H27" s="32"/>
      <c r="I27" s="32" t="str">
        <f>Rekap!L59</f>
        <v/>
      </c>
      <c r="J27" s="32"/>
      <c r="K27" s="30"/>
    </row>
    <row r="28" spans="1:11">
      <c r="A28" s="30"/>
      <c r="B28" s="30" t="str">
        <f>Rekap!D60</f>
        <v>NIP.  196812311992021008</v>
      </c>
      <c r="C28" s="30"/>
      <c r="D28" s="30"/>
      <c r="E28" s="30"/>
      <c r="F28" s="30"/>
      <c r="G28" s="30"/>
      <c r="H28" s="30"/>
      <c r="I28" s="30" t="str">
        <f>Rekap!L60</f>
        <v>NIP.</v>
      </c>
      <c r="J28" s="30"/>
      <c r="K28" s="30"/>
    </row>
    <row r="29" spans="1:1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</row>
  </sheetData>
  <sheetProtection password="CA29" sheet="1" objects="1" scenarios="1"/>
  <mergeCells count="43">
    <mergeCell ref="B1:I1"/>
    <mergeCell ref="B2:I2"/>
    <mergeCell ref="B3:I3"/>
    <mergeCell ref="B4:I4"/>
    <mergeCell ref="A11:A12"/>
    <mergeCell ref="E11:F11"/>
    <mergeCell ref="G11:H11"/>
    <mergeCell ref="I11:K12"/>
    <mergeCell ref="I13:K13"/>
    <mergeCell ref="I17:K17"/>
    <mergeCell ref="A13:A14"/>
    <mergeCell ref="B13:B14"/>
    <mergeCell ref="E13:E14"/>
    <mergeCell ref="F13:F14"/>
    <mergeCell ref="G13:G14"/>
    <mergeCell ref="H13:H14"/>
    <mergeCell ref="A15:A16"/>
    <mergeCell ref="A17:A18"/>
    <mergeCell ref="H15:H16"/>
    <mergeCell ref="H17:H18"/>
    <mergeCell ref="A19:A20"/>
    <mergeCell ref="B15:B16"/>
    <mergeCell ref="B17:B18"/>
    <mergeCell ref="B19:B20"/>
    <mergeCell ref="E15:E16"/>
    <mergeCell ref="E17:E18"/>
    <mergeCell ref="E19:E20"/>
    <mergeCell ref="D17:D18"/>
    <mergeCell ref="D19:D20"/>
    <mergeCell ref="H19:H20"/>
    <mergeCell ref="B11:D12"/>
    <mergeCell ref="C13:C14"/>
    <mergeCell ref="C15:C16"/>
    <mergeCell ref="C17:C18"/>
    <mergeCell ref="C19:C20"/>
    <mergeCell ref="D13:D14"/>
    <mergeCell ref="D15:D16"/>
    <mergeCell ref="F15:F16"/>
    <mergeCell ref="F17:F18"/>
    <mergeCell ref="F19:F20"/>
    <mergeCell ref="G15:G16"/>
    <mergeCell ref="G17:G18"/>
    <mergeCell ref="G19:G20"/>
  </mergeCells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RowColHeaders="0" workbookViewId="0"/>
  </sheetViews>
  <sheetFormatPr defaultRowHeight="15"/>
  <cols>
    <col min="1" max="1" width="4.140625" style="266" bestFit="1" customWidth="1"/>
    <col min="2" max="2" width="9.140625" style="266"/>
    <col min="3" max="3" width="1.5703125" style="266" bestFit="1" customWidth="1"/>
    <col min="4" max="5" width="9.140625" style="266"/>
    <col min="6" max="6" width="43.42578125" style="266" customWidth="1"/>
    <col min="7" max="7" width="9.140625" style="266" customWidth="1"/>
    <col min="8" max="8" width="9.7109375" style="266" customWidth="1"/>
    <col min="9" max="16384" width="9.140625" style="266"/>
  </cols>
  <sheetData>
    <row r="1" spans="1:8">
      <c r="B1" s="673" t="str">
        <f>Rekap!B1</f>
        <v>DINAS DIKPORA KABUPATEN DOMPU</v>
      </c>
      <c r="C1" s="674"/>
      <c r="D1" s="674"/>
      <c r="E1" s="674"/>
      <c r="F1" s="674"/>
      <c r="G1" s="674"/>
      <c r="H1" s="675"/>
    </row>
    <row r="2" spans="1:8" ht="31.5">
      <c r="B2" s="676" t="str">
        <f>Rekap!B2</f>
        <v>SMPN 7 IT DOMPU</v>
      </c>
      <c r="C2" s="677"/>
      <c r="D2" s="677"/>
      <c r="E2" s="677"/>
      <c r="F2" s="677"/>
      <c r="G2" s="677"/>
      <c r="H2" s="678"/>
    </row>
    <row r="3" spans="1:8">
      <c r="B3" s="679" t="str">
        <f>Rekap!B3</f>
        <v>Jln. Dorobata No.02 Kel. Kandai Satu Kab.Dompu</v>
      </c>
      <c r="C3" s="680"/>
      <c r="D3" s="680"/>
      <c r="E3" s="680"/>
      <c r="F3" s="680"/>
      <c r="G3" s="680"/>
      <c r="H3" s="681"/>
    </row>
    <row r="4" spans="1:8" ht="6" customHeight="1">
      <c r="B4" s="267"/>
      <c r="C4" s="267"/>
      <c r="D4" s="267"/>
      <c r="E4" s="267"/>
      <c r="F4" s="267"/>
      <c r="G4" s="267"/>
      <c r="H4" s="267"/>
    </row>
    <row r="5" spans="1:8" ht="21">
      <c r="B5" s="682" t="s">
        <v>258</v>
      </c>
      <c r="C5" s="683"/>
      <c r="D5" s="683"/>
      <c r="E5" s="683"/>
      <c r="F5" s="683"/>
      <c r="G5" s="683"/>
      <c r="H5" s="684"/>
    </row>
    <row r="7" spans="1:8">
      <c r="B7" s="266" t="s">
        <v>2</v>
      </c>
      <c r="C7" s="266" t="s">
        <v>10</v>
      </c>
      <c r="D7" s="277"/>
    </row>
    <row r="8" spans="1:8">
      <c r="B8" s="266" t="s">
        <v>4</v>
      </c>
      <c r="C8" s="266" t="s">
        <v>10</v>
      </c>
      <c r="D8" s="277"/>
    </row>
    <row r="9" spans="1:8">
      <c r="B9" s="266" t="s">
        <v>65</v>
      </c>
      <c r="C9" s="266" t="s">
        <v>10</v>
      </c>
      <c r="D9" s="277"/>
    </row>
    <row r="11" spans="1:8">
      <c r="A11" s="268" t="s">
        <v>230</v>
      </c>
    </row>
    <row r="12" spans="1:8">
      <c r="A12" s="269" t="s">
        <v>231</v>
      </c>
      <c r="B12" s="685" t="s">
        <v>232</v>
      </c>
      <c r="C12" s="686"/>
      <c r="D12" s="686"/>
      <c r="E12" s="686"/>
      <c r="F12" s="687"/>
      <c r="G12" s="270" t="s">
        <v>233</v>
      </c>
      <c r="H12" s="270" t="s">
        <v>234</v>
      </c>
    </row>
    <row r="13" spans="1:8">
      <c r="A13" s="271">
        <v>1</v>
      </c>
      <c r="B13" s="670" t="s">
        <v>235</v>
      </c>
      <c r="C13" s="671"/>
      <c r="D13" s="671"/>
      <c r="E13" s="671"/>
      <c r="F13" s="672"/>
      <c r="G13" s="276"/>
      <c r="H13" s="276"/>
    </row>
    <row r="14" spans="1:8">
      <c r="A14" s="271">
        <v>2</v>
      </c>
      <c r="B14" s="670" t="s">
        <v>236</v>
      </c>
      <c r="C14" s="671"/>
      <c r="D14" s="671"/>
      <c r="E14" s="671"/>
      <c r="F14" s="672"/>
      <c r="G14" s="276"/>
      <c r="H14" s="276"/>
    </row>
    <row r="15" spans="1:8">
      <c r="A15" s="271">
        <v>3</v>
      </c>
      <c r="B15" s="670" t="s">
        <v>237</v>
      </c>
      <c r="C15" s="671"/>
      <c r="D15" s="671"/>
      <c r="E15" s="671"/>
      <c r="F15" s="672"/>
      <c r="G15" s="276"/>
      <c r="H15" s="276"/>
    </row>
    <row r="16" spans="1:8">
      <c r="A16" s="271">
        <v>4</v>
      </c>
      <c r="B16" s="670" t="s">
        <v>238</v>
      </c>
      <c r="C16" s="671"/>
      <c r="D16" s="671"/>
      <c r="E16" s="671"/>
      <c r="F16" s="672"/>
      <c r="G16" s="276"/>
      <c r="H16" s="276"/>
    </row>
    <row r="17" spans="1:8">
      <c r="A17" s="271">
        <v>5</v>
      </c>
      <c r="B17" s="670" t="s">
        <v>239</v>
      </c>
      <c r="C17" s="671"/>
      <c r="D17" s="671"/>
      <c r="E17" s="671"/>
      <c r="F17" s="672"/>
      <c r="G17" s="276"/>
      <c r="H17" s="276"/>
    </row>
    <row r="18" spans="1:8">
      <c r="A18" s="271">
        <v>6</v>
      </c>
      <c r="B18" s="670" t="s">
        <v>240</v>
      </c>
      <c r="C18" s="671"/>
      <c r="D18" s="671"/>
      <c r="E18" s="671"/>
      <c r="F18" s="672"/>
      <c r="G18" s="276"/>
      <c r="H18" s="276"/>
    </row>
    <row r="19" spans="1:8">
      <c r="A19" s="271">
        <v>7</v>
      </c>
      <c r="B19" s="670" t="s">
        <v>241</v>
      </c>
      <c r="C19" s="671"/>
      <c r="D19" s="671"/>
      <c r="E19" s="671"/>
      <c r="F19" s="672"/>
      <c r="G19" s="276"/>
      <c r="H19" s="276"/>
    </row>
    <row r="20" spans="1:8">
      <c r="A20" s="271">
        <v>8</v>
      </c>
      <c r="B20" s="670" t="s">
        <v>242</v>
      </c>
      <c r="C20" s="671"/>
      <c r="D20" s="671"/>
      <c r="E20" s="671"/>
      <c r="F20" s="672"/>
      <c r="G20" s="276"/>
      <c r="H20" s="276"/>
    </row>
    <row r="21" spans="1:8">
      <c r="A21" s="271">
        <v>9</v>
      </c>
      <c r="B21" s="670" t="s">
        <v>243</v>
      </c>
      <c r="C21" s="671"/>
      <c r="D21" s="671"/>
      <c r="E21" s="671"/>
      <c r="F21" s="672"/>
      <c r="G21" s="276"/>
      <c r="H21" s="276"/>
    </row>
    <row r="22" spans="1:8">
      <c r="A22" s="271">
        <v>10</v>
      </c>
      <c r="B22" s="670" t="s">
        <v>244</v>
      </c>
      <c r="C22" s="671"/>
      <c r="D22" s="671"/>
      <c r="E22" s="671"/>
      <c r="F22" s="672"/>
      <c r="G22" s="276"/>
      <c r="H22" s="276"/>
    </row>
    <row r="23" spans="1:8">
      <c r="A23" s="271">
        <v>11</v>
      </c>
      <c r="B23" s="667"/>
      <c r="C23" s="668"/>
      <c r="D23" s="668"/>
      <c r="E23" s="668"/>
      <c r="F23" s="669"/>
      <c r="G23" s="276"/>
      <c r="H23" s="276"/>
    </row>
    <row r="24" spans="1:8">
      <c r="A24" s="271">
        <v>12</v>
      </c>
      <c r="B24" s="667"/>
      <c r="C24" s="668"/>
      <c r="D24" s="668"/>
      <c r="E24" s="668"/>
      <c r="F24" s="669"/>
      <c r="G24" s="276"/>
      <c r="H24" s="276"/>
    </row>
    <row r="25" spans="1:8">
      <c r="A25" s="271">
        <v>13</v>
      </c>
      <c r="B25" s="667"/>
      <c r="C25" s="668"/>
      <c r="D25" s="668"/>
      <c r="E25" s="668"/>
      <c r="F25" s="669"/>
      <c r="G25" s="276"/>
      <c r="H25" s="276"/>
    </row>
    <row r="26" spans="1:8">
      <c r="A26" s="271">
        <v>14</v>
      </c>
      <c r="B26" s="667"/>
      <c r="C26" s="668"/>
      <c r="D26" s="668"/>
      <c r="E26" s="668"/>
      <c r="F26" s="669"/>
      <c r="G26" s="276"/>
      <c r="H26" s="276"/>
    </row>
    <row r="27" spans="1:8">
      <c r="A27" s="271">
        <v>15</v>
      </c>
      <c r="B27" s="667"/>
      <c r="C27" s="668"/>
      <c r="D27" s="668"/>
      <c r="E27" s="668"/>
      <c r="F27" s="669"/>
      <c r="G27" s="276"/>
      <c r="H27" s="276"/>
    </row>
    <row r="28" spans="1:8">
      <c r="A28" s="271">
        <v>16</v>
      </c>
      <c r="B28" s="667"/>
      <c r="C28" s="668"/>
      <c r="D28" s="668"/>
      <c r="E28" s="668"/>
      <c r="F28" s="669"/>
      <c r="G28" s="276"/>
      <c r="H28" s="276"/>
    </row>
    <row r="29" spans="1:8">
      <c r="A29" s="271">
        <v>17</v>
      </c>
      <c r="B29" s="667"/>
      <c r="C29" s="668"/>
      <c r="D29" s="668"/>
      <c r="E29" s="668"/>
      <c r="F29" s="669"/>
      <c r="G29" s="276"/>
      <c r="H29" s="276"/>
    </row>
    <row r="30" spans="1:8">
      <c r="A30" s="271">
        <v>18</v>
      </c>
      <c r="B30" s="667"/>
      <c r="C30" s="668"/>
      <c r="D30" s="668"/>
      <c r="E30" s="668"/>
      <c r="F30" s="669"/>
      <c r="G30" s="276"/>
      <c r="H30" s="276"/>
    </row>
    <row r="31" spans="1:8">
      <c r="A31" s="271">
        <v>19</v>
      </c>
      <c r="B31" s="667"/>
      <c r="C31" s="668"/>
      <c r="D31" s="668"/>
      <c r="E31" s="668"/>
      <c r="F31" s="669"/>
      <c r="G31" s="276"/>
      <c r="H31" s="276"/>
    </row>
    <row r="32" spans="1:8">
      <c r="A32" s="271">
        <v>20</v>
      </c>
      <c r="B32" s="667"/>
      <c r="C32" s="668"/>
      <c r="D32" s="668"/>
      <c r="E32" s="668"/>
      <c r="F32" s="669"/>
      <c r="G32" s="276"/>
      <c r="H32" s="276"/>
    </row>
    <row r="33" spans="1:8">
      <c r="A33" s="271">
        <v>21</v>
      </c>
      <c r="B33" s="667"/>
      <c r="C33" s="668"/>
      <c r="D33" s="668"/>
      <c r="E33" s="668"/>
      <c r="F33" s="669"/>
      <c r="G33" s="276"/>
      <c r="H33" s="276"/>
    </row>
    <row r="34" spans="1:8">
      <c r="A34" s="271">
        <v>22</v>
      </c>
      <c r="B34" s="667"/>
      <c r="C34" s="668"/>
      <c r="D34" s="668"/>
      <c r="E34" s="668"/>
      <c r="F34" s="669"/>
      <c r="G34" s="276"/>
      <c r="H34" s="276"/>
    </row>
    <row r="35" spans="1:8">
      <c r="A35" s="271">
        <v>23</v>
      </c>
      <c r="B35" s="667"/>
      <c r="C35" s="668"/>
      <c r="D35" s="668"/>
      <c r="E35" s="668"/>
      <c r="F35" s="669"/>
      <c r="G35" s="276"/>
      <c r="H35" s="276"/>
    </row>
    <row r="36" spans="1:8">
      <c r="A36" s="271">
        <v>24</v>
      </c>
      <c r="B36" s="667"/>
      <c r="C36" s="668"/>
      <c r="D36" s="668"/>
      <c r="E36" s="668"/>
      <c r="F36" s="669"/>
      <c r="G36" s="276"/>
      <c r="H36" s="276"/>
    </row>
    <row r="37" spans="1:8">
      <c r="A37" s="271">
        <v>25</v>
      </c>
      <c r="B37" s="667"/>
      <c r="C37" s="668"/>
      <c r="D37" s="668"/>
      <c r="E37" s="668"/>
      <c r="F37" s="669"/>
      <c r="G37" s="276"/>
      <c r="H37" s="276"/>
    </row>
    <row r="38" spans="1:8">
      <c r="A38" s="271">
        <v>26</v>
      </c>
      <c r="B38" s="667"/>
      <c r="C38" s="668"/>
      <c r="D38" s="668"/>
      <c r="E38" s="668"/>
      <c r="F38" s="669"/>
      <c r="G38" s="276"/>
      <c r="H38" s="276"/>
    </row>
    <row r="39" spans="1:8">
      <c r="A39" s="271">
        <v>27</v>
      </c>
      <c r="B39" s="667"/>
      <c r="C39" s="668"/>
      <c r="D39" s="668"/>
      <c r="E39" s="668"/>
      <c r="F39" s="669"/>
      <c r="G39" s="276"/>
      <c r="H39" s="276"/>
    </row>
    <row r="40" spans="1:8">
      <c r="A40" s="271">
        <v>28</v>
      </c>
      <c r="B40" s="667"/>
      <c r="C40" s="668"/>
      <c r="D40" s="668"/>
      <c r="E40" s="668"/>
      <c r="F40" s="669"/>
      <c r="G40" s="276"/>
      <c r="H40" s="276"/>
    </row>
    <row r="41" spans="1:8">
      <c r="A41" s="271">
        <v>29</v>
      </c>
      <c r="B41" s="667"/>
      <c r="C41" s="668"/>
      <c r="D41" s="668"/>
      <c r="E41" s="668"/>
      <c r="F41" s="669"/>
      <c r="G41" s="276"/>
      <c r="H41" s="276"/>
    </row>
    <row r="42" spans="1:8">
      <c r="A42" s="271">
        <v>30</v>
      </c>
      <c r="B42" s="667"/>
      <c r="C42" s="668"/>
      <c r="D42" s="668"/>
      <c r="E42" s="668"/>
      <c r="F42" s="669"/>
      <c r="G42" s="276"/>
      <c r="H42" s="276"/>
    </row>
    <row r="43" spans="1:8">
      <c r="A43" s="287">
        <v>31</v>
      </c>
      <c r="B43" s="283"/>
      <c r="C43" s="284"/>
      <c r="D43" s="284"/>
      <c r="E43" s="284"/>
      <c r="F43" s="285"/>
      <c r="G43" s="276"/>
      <c r="H43" s="276"/>
    </row>
    <row r="44" spans="1:8">
      <c r="A44" s="287">
        <v>32</v>
      </c>
      <c r="B44" s="283"/>
      <c r="C44" s="284"/>
      <c r="D44" s="284"/>
      <c r="E44" s="284"/>
      <c r="F44" s="285"/>
      <c r="G44" s="276"/>
      <c r="H44" s="276"/>
    </row>
    <row r="45" spans="1:8">
      <c r="A45" s="287">
        <v>33</v>
      </c>
      <c r="B45" s="283"/>
      <c r="C45" s="284"/>
      <c r="D45" s="284"/>
      <c r="E45" s="284"/>
      <c r="F45" s="285"/>
      <c r="G45" s="276"/>
      <c r="H45" s="276"/>
    </row>
    <row r="46" spans="1:8">
      <c r="A46" s="287">
        <v>34</v>
      </c>
      <c r="B46" s="283"/>
      <c r="C46" s="284"/>
      <c r="D46" s="284"/>
      <c r="E46" s="284"/>
      <c r="F46" s="285"/>
      <c r="G46" s="276"/>
      <c r="H46" s="276"/>
    </row>
    <row r="47" spans="1:8">
      <c r="A47" s="287">
        <v>35</v>
      </c>
      <c r="B47" s="283"/>
      <c r="C47" s="284"/>
      <c r="D47" s="284"/>
      <c r="E47" s="284"/>
      <c r="F47" s="285"/>
      <c r="G47" s="276"/>
      <c r="H47" s="276"/>
    </row>
    <row r="48" spans="1:8">
      <c r="A48" s="287">
        <v>36</v>
      </c>
      <c r="B48" s="667"/>
      <c r="C48" s="668"/>
      <c r="D48" s="668"/>
      <c r="E48" s="668"/>
      <c r="F48" s="669"/>
      <c r="G48" s="276"/>
      <c r="H48" s="276"/>
    </row>
    <row r="49" spans="1:8">
      <c r="A49" s="287">
        <v>37</v>
      </c>
      <c r="B49" s="667"/>
      <c r="C49" s="668"/>
      <c r="D49" s="668"/>
      <c r="E49" s="668"/>
      <c r="F49" s="669"/>
      <c r="G49" s="276"/>
      <c r="H49" s="276"/>
    </row>
    <row r="50" spans="1:8">
      <c r="A50" s="287">
        <v>38</v>
      </c>
      <c r="B50" s="667"/>
      <c r="C50" s="668"/>
      <c r="D50" s="668"/>
      <c r="E50" s="668"/>
      <c r="F50" s="669"/>
      <c r="G50" s="276"/>
      <c r="H50" s="276"/>
    </row>
    <row r="51" spans="1:8">
      <c r="A51" s="287">
        <v>39</v>
      </c>
      <c r="B51" s="667"/>
      <c r="C51" s="668"/>
      <c r="D51" s="668"/>
      <c r="E51" s="668"/>
      <c r="F51" s="669"/>
      <c r="G51" s="276"/>
      <c r="H51" s="276"/>
    </row>
    <row r="52" spans="1:8">
      <c r="A52" s="287">
        <v>40</v>
      </c>
      <c r="B52" s="667"/>
      <c r="C52" s="668"/>
      <c r="D52" s="668"/>
      <c r="E52" s="668"/>
      <c r="F52" s="669"/>
      <c r="G52" s="276"/>
      <c r="H52" s="276"/>
    </row>
    <row r="54" spans="1:8">
      <c r="B54" s="266" t="s">
        <v>245</v>
      </c>
    </row>
  </sheetData>
  <sheetProtection password="CA29" sheet="1" objects="1" scenarios="1"/>
  <mergeCells count="40">
    <mergeCell ref="B13:F13"/>
    <mergeCell ref="B1:H1"/>
    <mergeCell ref="B2:H2"/>
    <mergeCell ref="B3:H3"/>
    <mergeCell ref="B5:H5"/>
    <mergeCell ref="B12:F12"/>
    <mergeCell ref="B25:F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37:F37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38:F38"/>
    <mergeCell ref="B39:F39"/>
    <mergeCell ref="B40:F40"/>
    <mergeCell ref="B41:F41"/>
    <mergeCell ref="B42:F42"/>
    <mergeCell ref="B48:F48"/>
  </mergeCells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showRowColHeaders="0" workbookViewId="0"/>
  </sheetViews>
  <sheetFormatPr defaultRowHeight="15"/>
  <cols>
    <col min="1" max="1" width="4.140625" style="266" bestFit="1" customWidth="1"/>
    <col min="2" max="2" width="9.140625" style="266"/>
    <col min="3" max="3" width="1.5703125" style="266" bestFit="1" customWidth="1"/>
    <col min="4" max="5" width="9.140625" style="266"/>
    <col min="6" max="6" width="42.28515625" style="266" customWidth="1"/>
    <col min="7" max="10" width="5.7109375" style="266" customWidth="1"/>
    <col min="11" max="16384" width="9.140625" style="266"/>
  </cols>
  <sheetData>
    <row r="1" spans="1:10">
      <c r="B1" s="673" t="str">
        <f>Rekap!B1</f>
        <v>DINAS DIKPORA KABUPATEN DOMPU</v>
      </c>
      <c r="C1" s="674"/>
      <c r="D1" s="674"/>
      <c r="E1" s="674"/>
      <c r="F1" s="674"/>
      <c r="G1" s="674"/>
      <c r="H1" s="675"/>
    </row>
    <row r="2" spans="1:10" ht="31.5">
      <c r="B2" s="676" t="str">
        <f>Rekap!B2</f>
        <v>SMPN 7 IT DOMPU</v>
      </c>
      <c r="C2" s="677"/>
      <c r="D2" s="677"/>
      <c r="E2" s="677"/>
      <c r="F2" s="677"/>
      <c r="G2" s="677"/>
      <c r="H2" s="678"/>
    </row>
    <row r="3" spans="1:10">
      <c r="B3" s="679" t="str">
        <f>Rekap!B3</f>
        <v>Jln. Dorobata No.02 Kel. Kandai Satu Kab.Dompu</v>
      </c>
      <c r="C3" s="680"/>
      <c r="D3" s="680"/>
      <c r="E3" s="680"/>
      <c r="F3" s="680"/>
      <c r="G3" s="680"/>
      <c r="H3" s="681"/>
    </row>
    <row r="4" spans="1:10" ht="6" customHeight="1">
      <c r="B4" s="267"/>
      <c r="C4" s="267"/>
      <c r="D4" s="267"/>
      <c r="E4" s="267"/>
      <c r="F4" s="267"/>
      <c r="G4" s="267"/>
      <c r="H4" s="267"/>
    </row>
    <row r="5" spans="1:10" ht="21">
      <c r="B5" s="682" t="s">
        <v>259</v>
      </c>
      <c r="C5" s="683"/>
      <c r="D5" s="683"/>
      <c r="E5" s="683"/>
      <c r="F5" s="683"/>
      <c r="G5" s="683"/>
      <c r="H5" s="684"/>
    </row>
    <row r="6" spans="1:10" ht="6.75" customHeight="1"/>
    <row r="7" spans="1:10">
      <c r="A7"/>
      <c r="B7" t="s">
        <v>2</v>
      </c>
      <c r="C7" t="s">
        <v>10</v>
      </c>
      <c r="D7" s="277"/>
    </row>
    <row r="8" spans="1:10">
      <c r="A8"/>
      <c r="B8" t="s">
        <v>4</v>
      </c>
      <c r="C8" t="s">
        <v>10</v>
      </c>
      <c r="D8" s="277"/>
    </row>
    <row r="9" spans="1:10">
      <c r="A9"/>
      <c r="B9" t="s">
        <v>65</v>
      </c>
      <c r="C9" t="s">
        <v>10</v>
      </c>
      <c r="D9" s="277"/>
    </row>
    <row r="10" spans="1:10">
      <c r="A10"/>
      <c r="B10"/>
      <c r="C10"/>
    </row>
    <row r="11" spans="1:10" ht="33" customHeight="1">
      <c r="A11" s="690" t="s">
        <v>246</v>
      </c>
      <c r="B11" s="690"/>
      <c r="C11" s="690"/>
      <c r="D11" s="690"/>
      <c r="E11" s="690"/>
      <c r="F11" s="690"/>
      <c r="G11" s="690"/>
      <c r="H11" s="690"/>
      <c r="I11" s="690"/>
      <c r="J11" s="690"/>
    </row>
    <row r="12" spans="1:10">
      <c r="A12" s="272" t="s">
        <v>231</v>
      </c>
      <c r="B12" s="691" t="s">
        <v>232</v>
      </c>
      <c r="C12" s="691"/>
      <c r="D12" s="691"/>
      <c r="E12" s="691"/>
      <c r="F12" s="691"/>
      <c r="G12" s="273">
        <v>1</v>
      </c>
      <c r="H12" s="273">
        <v>2</v>
      </c>
      <c r="I12" s="273">
        <v>3</v>
      </c>
      <c r="J12" s="273">
        <v>4</v>
      </c>
    </row>
    <row r="13" spans="1:10">
      <c r="A13" s="271">
        <v>1</v>
      </c>
      <c r="B13" s="688" t="s">
        <v>235</v>
      </c>
      <c r="C13" s="688"/>
      <c r="D13" s="688"/>
      <c r="E13" s="688"/>
      <c r="F13" s="688"/>
      <c r="G13" s="278"/>
      <c r="H13" s="278"/>
      <c r="I13" s="276"/>
      <c r="J13" s="276"/>
    </row>
    <row r="14" spans="1:10">
      <c r="A14" s="271">
        <v>2</v>
      </c>
      <c r="B14" s="688" t="s">
        <v>236</v>
      </c>
      <c r="C14" s="688"/>
      <c r="D14" s="688"/>
      <c r="E14" s="688"/>
      <c r="F14" s="688"/>
      <c r="G14" s="276"/>
      <c r="H14" s="276"/>
      <c r="I14" s="276"/>
      <c r="J14" s="276"/>
    </row>
    <row r="15" spans="1:10">
      <c r="A15" s="271">
        <v>3</v>
      </c>
      <c r="B15" s="688" t="s">
        <v>237</v>
      </c>
      <c r="C15" s="688"/>
      <c r="D15" s="688"/>
      <c r="E15" s="688"/>
      <c r="F15" s="688"/>
      <c r="G15" s="276"/>
      <c r="H15" s="276"/>
      <c r="I15" s="276"/>
      <c r="J15" s="276"/>
    </row>
    <row r="16" spans="1:10">
      <c r="A16" s="271">
        <v>4</v>
      </c>
      <c r="B16" s="688" t="s">
        <v>238</v>
      </c>
      <c r="C16" s="688"/>
      <c r="D16" s="688"/>
      <c r="E16" s="688"/>
      <c r="F16" s="688"/>
      <c r="G16" s="276"/>
      <c r="H16" s="276"/>
      <c r="I16" s="276"/>
      <c r="J16" s="276"/>
    </row>
    <row r="17" spans="1:10">
      <c r="A17" s="271">
        <v>5</v>
      </c>
      <c r="B17" s="688" t="s">
        <v>239</v>
      </c>
      <c r="C17" s="688"/>
      <c r="D17" s="688"/>
      <c r="E17" s="688"/>
      <c r="F17" s="688"/>
      <c r="G17" s="276"/>
      <c r="H17" s="276"/>
      <c r="I17" s="276"/>
      <c r="J17" s="276"/>
    </row>
    <row r="18" spans="1:10">
      <c r="A18" s="271">
        <v>6</v>
      </c>
      <c r="B18" s="688" t="s">
        <v>240</v>
      </c>
      <c r="C18" s="688"/>
      <c r="D18" s="688"/>
      <c r="E18" s="688"/>
      <c r="F18" s="688"/>
      <c r="G18" s="276"/>
      <c r="H18" s="276"/>
      <c r="I18" s="276"/>
      <c r="J18" s="276"/>
    </row>
    <row r="19" spans="1:10">
      <c r="A19" s="271">
        <v>7</v>
      </c>
      <c r="B19" s="688" t="s">
        <v>241</v>
      </c>
      <c r="C19" s="688"/>
      <c r="D19" s="688"/>
      <c r="E19" s="688"/>
      <c r="F19" s="688"/>
      <c r="G19" s="276"/>
      <c r="H19" s="276"/>
      <c r="I19" s="276"/>
      <c r="J19" s="276"/>
    </row>
    <row r="20" spans="1:10">
      <c r="A20" s="271">
        <v>8</v>
      </c>
      <c r="B20" s="688" t="s">
        <v>242</v>
      </c>
      <c r="C20" s="688"/>
      <c r="D20" s="688"/>
      <c r="E20" s="688"/>
      <c r="F20" s="688"/>
      <c r="G20" s="276"/>
      <c r="H20" s="276"/>
      <c r="I20" s="276"/>
      <c r="J20" s="276"/>
    </row>
    <row r="21" spans="1:10">
      <c r="A21" s="271">
        <v>9</v>
      </c>
      <c r="B21" s="688" t="s">
        <v>243</v>
      </c>
      <c r="C21" s="688"/>
      <c r="D21" s="688"/>
      <c r="E21" s="688"/>
      <c r="F21" s="688"/>
      <c r="G21" s="276"/>
      <c r="H21" s="276"/>
      <c r="I21" s="276"/>
      <c r="J21" s="276"/>
    </row>
    <row r="22" spans="1:10">
      <c r="A22" s="271">
        <v>10</v>
      </c>
      <c r="B22" s="688" t="s">
        <v>244</v>
      </c>
      <c r="C22" s="688"/>
      <c r="D22" s="688"/>
      <c r="E22" s="688"/>
      <c r="F22" s="688"/>
      <c r="G22" s="276"/>
      <c r="H22" s="276"/>
      <c r="I22" s="276"/>
      <c r="J22" s="276"/>
    </row>
    <row r="23" spans="1:10">
      <c r="A23" s="271">
        <v>11</v>
      </c>
      <c r="B23" s="689"/>
      <c r="C23" s="689"/>
      <c r="D23" s="689"/>
      <c r="E23" s="689"/>
      <c r="F23" s="689"/>
      <c r="G23" s="276"/>
      <c r="H23" s="276"/>
      <c r="I23" s="276"/>
      <c r="J23" s="276"/>
    </row>
    <row r="24" spans="1:10">
      <c r="A24" s="271">
        <v>12</v>
      </c>
      <c r="B24" s="689"/>
      <c r="C24" s="689"/>
      <c r="D24" s="689"/>
      <c r="E24" s="689"/>
      <c r="F24" s="689"/>
      <c r="G24" s="276"/>
      <c r="H24" s="276"/>
      <c r="I24" s="276"/>
      <c r="J24" s="276"/>
    </row>
    <row r="25" spans="1:10">
      <c r="A25" s="271">
        <v>13</v>
      </c>
      <c r="B25" s="667"/>
      <c r="C25" s="668"/>
      <c r="D25" s="668"/>
      <c r="E25" s="668"/>
      <c r="F25" s="669"/>
      <c r="G25" s="276"/>
      <c r="H25" s="276"/>
      <c r="I25" s="276"/>
      <c r="J25" s="276"/>
    </row>
    <row r="26" spans="1:10">
      <c r="A26" s="271">
        <v>14</v>
      </c>
      <c r="B26" s="667"/>
      <c r="C26" s="668"/>
      <c r="D26" s="668"/>
      <c r="E26" s="668"/>
      <c r="F26" s="669"/>
      <c r="G26" s="276"/>
      <c r="H26" s="276"/>
      <c r="I26" s="276"/>
      <c r="J26" s="276"/>
    </row>
    <row r="27" spans="1:10">
      <c r="A27" s="271">
        <v>15</v>
      </c>
      <c r="B27" s="667"/>
      <c r="C27" s="668"/>
      <c r="D27" s="668"/>
      <c r="E27" s="668"/>
      <c r="F27" s="669"/>
      <c r="G27" s="276"/>
      <c r="H27" s="276"/>
      <c r="I27" s="276"/>
      <c r="J27" s="276"/>
    </row>
    <row r="28" spans="1:10">
      <c r="A28" s="271">
        <v>16</v>
      </c>
      <c r="B28" s="667"/>
      <c r="C28" s="668"/>
      <c r="D28" s="668"/>
      <c r="E28" s="668"/>
      <c r="F28" s="669"/>
      <c r="G28" s="276"/>
      <c r="H28" s="276"/>
      <c r="I28" s="276"/>
      <c r="J28" s="276"/>
    </row>
    <row r="29" spans="1:10">
      <c r="A29" s="271">
        <v>17</v>
      </c>
      <c r="B29" s="667"/>
      <c r="C29" s="668"/>
      <c r="D29" s="668"/>
      <c r="E29" s="668"/>
      <c r="F29" s="669"/>
      <c r="G29" s="276"/>
      <c r="H29" s="276"/>
      <c r="I29" s="276"/>
      <c r="J29" s="276"/>
    </row>
    <row r="30" spans="1:10">
      <c r="A30" s="271">
        <v>18</v>
      </c>
      <c r="B30" s="667"/>
      <c r="C30" s="668"/>
      <c r="D30" s="668"/>
      <c r="E30" s="668"/>
      <c r="F30" s="669"/>
      <c r="G30" s="276"/>
      <c r="H30" s="276"/>
      <c r="I30" s="276"/>
      <c r="J30" s="276"/>
    </row>
    <row r="31" spans="1:10">
      <c r="A31" s="271">
        <v>19</v>
      </c>
      <c r="B31" s="667"/>
      <c r="C31" s="668"/>
      <c r="D31" s="668"/>
      <c r="E31" s="668"/>
      <c r="F31" s="669"/>
      <c r="G31" s="276"/>
      <c r="H31" s="276"/>
      <c r="I31" s="276"/>
      <c r="J31" s="276"/>
    </row>
    <row r="32" spans="1:10">
      <c r="A32" s="271">
        <v>20</v>
      </c>
      <c r="B32" s="667"/>
      <c r="C32" s="668"/>
      <c r="D32" s="668"/>
      <c r="E32" s="668"/>
      <c r="F32" s="669"/>
      <c r="G32" s="276"/>
      <c r="H32" s="276"/>
      <c r="I32" s="276"/>
      <c r="J32" s="276"/>
    </row>
    <row r="33" spans="1:10">
      <c r="A33" s="271">
        <v>21</v>
      </c>
      <c r="B33" s="667"/>
      <c r="C33" s="668"/>
      <c r="D33" s="668"/>
      <c r="E33" s="668"/>
      <c r="F33" s="669"/>
      <c r="G33" s="276"/>
      <c r="H33" s="276"/>
      <c r="I33" s="276"/>
      <c r="J33" s="276"/>
    </row>
    <row r="34" spans="1:10">
      <c r="A34" s="271">
        <v>22</v>
      </c>
      <c r="B34" s="667"/>
      <c r="C34" s="668"/>
      <c r="D34" s="668"/>
      <c r="E34" s="668"/>
      <c r="F34" s="669"/>
      <c r="G34" s="276"/>
      <c r="H34" s="276"/>
      <c r="I34" s="276"/>
      <c r="J34" s="276"/>
    </row>
    <row r="35" spans="1:10">
      <c r="A35" s="271">
        <v>23</v>
      </c>
      <c r="B35" s="667"/>
      <c r="C35" s="668"/>
      <c r="D35" s="668"/>
      <c r="E35" s="668"/>
      <c r="F35" s="669"/>
      <c r="G35" s="276"/>
      <c r="H35" s="276"/>
      <c r="I35" s="276"/>
      <c r="J35" s="276"/>
    </row>
    <row r="36" spans="1:10">
      <c r="A36" s="271">
        <v>24</v>
      </c>
      <c r="B36" s="667"/>
      <c r="C36" s="668"/>
      <c r="D36" s="668"/>
      <c r="E36" s="668"/>
      <c r="F36" s="669"/>
      <c r="G36" s="276"/>
      <c r="H36" s="276"/>
      <c r="I36" s="276"/>
      <c r="J36" s="276"/>
    </row>
    <row r="37" spans="1:10">
      <c r="A37" s="271">
        <v>25</v>
      </c>
      <c r="B37" s="667"/>
      <c r="C37" s="668"/>
      <c r="D37" s="668"/>
      <c r="E37" s="668"/>
      <c r="F37" s="669"/>
      <c r="G37" s="276"/>
      <c r="H37" s="276"/>
      <c r="I37" s="276"/>
      <c r="J37" s="276"/>
    </row>
    <row r="38" spans="1:10">
      <c r="A38" s="271">
        <v>26</v>
      </c>
      <c r="B38" s="667"/>
      <c r="C38" s="668"/>
      <c r="D38" s="668"/>
      <c r="E38" s="668"/>
      <c r="F38" s="669"/>
      <c r="G38" s="276"/>
      <c r="H38" s="276"/>
      <c r="I38" s="276"/>
      <c r="J38" s="276"/>
    </row>
    <row r="39" spans="1:10">
      <c r="A39" s="271">
        <v>27</v>
      </c>
      <c r="B39" s="667"/>
      <c r="C39" s="668"/>
      <c r="D39" s="668"/>
      <c r="E39" s="668"/>
      <c r="F39" s="669"/>
      <c r="G39" s="276"/>
      <c r="H39" s="276"/>
      <c r="I39" s="276"/>
      <c r="J39" s="276"/>
    </row>
    <row r="40" spans="1:10">
      <c r="A40" s="271">
        <v>28</v>
      </c>
      <c r="B40" s="667"/>
      <c r="C40" s="668"/>
      <c r="D40" s="668"/>
      <c r="E40" s="668"/>
      <c r="F40" s="669"/>
      <c r="G40" s="276"/>
      <c r="H40" s="276"/>
      <c r="I40" s="276"/>
      <c r="J40" s="276"/>
    </row>
    <row r="41" spans="1:10">
      <c r="A41" s="271">
        <v>29</v>
      </c>
      <c r="B41" s="667"/>
      <c r="C41" s="668"/>
      <c r="D41" s="668"/>
      <c r="E41" s="668"/>
      <c r="F41" s="669"/>
      <c r="G41" s="276"/>
      <c r="H41" s="276"/>
      <c r="I41" s="276"/>
      <c r="J41" s="276"/>
    </row>
    <row r="42" spans="1:10">
      <c r="A42" s="271">
        <v>30</v>
      </c>
      <c r="B42" s="667"/>
      <c r="C42" s="668"/>
      <c r="D42" s="668"/>
      <c r="E42" s="668"/>
      <c r="F42" s="669"/>
      <c r="G42" s="276"/>
      <c r="H42" s="276"/>
      <c r="I42" s="276"/>
      <c r="J42" s="276"/>
    </row>
    <row r="43" spans="1:10">
      <c r="A43" s="287">
        <v>31</v>
      </c>
      <c r="B43" s="283"/>
      <c r="C43" s="284"/>
      <c r="D43" s="284"/>
      <c r="E43" s="284"/>
      <c r="F43" s="285"/>
      <c r="G43" s="276"/>
      <c r="H43" s="276"/>
      <c r="I43" s="276"/>
      <c r="J43" s="276"/>
    </row>
    <row r="44" spans="1:10">
      <c r="A44" s="287">
        <v>32</v>
      </c>
      <c r="B44" s="283"/>
      <c r="C44" s="284"/>
      <c r="D44" s="284"/>
      <c r="E44" s="284"/>
      <c r="F44" s="285"/>
      <c r="G44" s="276"/>
      <c r="H44" s="276"/>
      <c r="I44" s="276"/>
      <c r="J44" s="276"/>
    </row>
    <row r="45" spans="1:10">
      <c r="A45" s="287">
        <v>33</v>
      </c>
      <c r="B45" s="283"/>
      <c r="C45" s="284"/>
      <c r="D45" s="284"/>
      <c r="E45" s="284"/>
      <c r="F45" s="285"/>
      <c r="G45" s="276"/>
      <c r="H45" s="276"/>
      <c r="I45" s="276"/>
      <c r="J45" s="276"/>
    </row>
    <row r="46" spans="1:10">
      <c r="A46" s="287">
        <v>34</v>
      </c>
      <c r="B46" s="283"/>
      <c r="C46" s="284"/>
      <c r="D46" s="284"/>
      <c r="E46" s="284"/>
      <c r="F46" s="285"/>
      <c r="G46" s="276"/>
      <c r="H46" s="276"/>
      <c r="I46" s="276"/>
      <c r="J46" s="276"/>
    </row>
    <row r="47" spans="1:10">
      <c r="A47" s="287">
        <v>35</v>
      </c>
      <c r="B47" s="283"/>
      <c r="C47" s="284"/>
      <c r="D47" s="284"/>
      <c r="E47" s="284"/>
      <c r="F47" s="285"/>
      <c r="G47" s="276"/>
      <c r="H47" s="276"/>
      <c r="I47" s="276"/>
      <c r="J47" s="276"/>
    </row>
    <row r="48" spans="1:10">
      <c r="A48" s="287">
        <v>36</v>
      </c>
      <c r="B48" s="667"/>
      <c r="C48" s="668"/>
      <c r="D48" s="668"/>
      <c r="E48" s="668"/>
      <c r="F48" s="669"/>
      <c r="G48" s="276"/>
      <c r="H48" s="276"/>
      <c r="I48" s="276"/>
      <c r="J48" s="276"/>
    </row>
    <row r="49" spans="1:10">
      <c r="A49" s="287">
        <v>37</v>
      </c>
      <c r="B49" s="667"/>
      <c r="C49" s="668"/>
      <c r="D49" s="668"/>
      <c r="E49" s="668"/>
      <c r="F49" s="669"/>
      <c r="G49" s="276"/>
      <c r="H49" s="276"/>
      <c r="I49" s="276"/>
      <c r="J49" s="276"/>
    </row>
    <row r="50" spans="1:10">
      <c r="A50" s="287">
        <v>38</v>
      </c>
      <c r="B50" s="667"/>
      <c r="C50" s="668"/>
      <c r="D50" s="668"/>
      <c r="E50" s="668"/>
      <c r="F50" s="669"/>
      <c r="G50" s="276"/>
      <c r="H50" s="276"/>
      <c r="I50" s="276"/>
      <c r="J50" s="276"/>
    </row>
    <row r="51" spans="1:10">
      <c r="A51" s="287">
        <v>39</v>
      </c>
      <c r="B51" s="667"/>
      <c r="C51" s="668"/>
      <c r="D51" s="668"/>
      <c r="E51" s="668"/>
      <c r="F51" s="669"/>
      <c r="G51" s="276"/>
      <c r="H51" s="276"/>
      <c r="I51" s="276"/>
      <c r="J51" s="276"/>
    </row>
    <row r="52" spans="1:10">
      <c r="A52" s="287">
        <v>40</v>
      </c>
      <c r="B52" s="667"/>
      <c r="C52" s="668"/>
      <c r="D52" s="668"/>
      <c r="E52" s="668"/>
      <c r="F52" s="669"/>
      <c r="G52" s="276"/>
      <c r="H52" s="276"/>
      <c r="I52" s="276"/>
      <c r="J52" s="276"/>
    </row>
    <row r="54" spans="1:10">
      <c r="B54" s="266" t="s">
        <v>245</v>
      </c>
    </row>
  </sheetData>
  <sheetProtection password="CA29" sheet="1" objects="1" scenarios="1"/>
  <mergeCells count="41">
    <mergeCell ref="B18:F18"/>
    <mergeCell ref="B1:H1"/>
    <mergeCell ref="B2:H2"/>
    <mergeCell ref="B3:H3"/>
    <mergeCell ref="B5:H5"/>
    <mergeCell ref="A11:J11"/>
    <mergeCell ref="B12:F12"/>
    <mergeCell ref="B13:F13"/>
    <mergeCell ref="B14:F14"/>
    <mergeCell ref="B15:F15"/>
    <mergeCell ref="B16:F16"/>
    <mergeCell ref="B17:F17"/>
    <mergeCell ref="B30:F30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42:F42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8:F48"/>
    <mergeCell ref="B49:F49"/>
    <mergeCell ref="B50:F50"/>
    <mergeCell ref="B51:F51"/>
    <mergeCell ref="B52:F52"/>
  </mergeCells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showRowColHeaders="0" workbookViewId="0"/>
  </sheetViews>
  <sheetFormatPr defaultRowHeight="15"/>
  <cols>
    <col min="1" max="1" width="4.140625" style="266" bestFit="1" customWidth="1"/>
    <col min="2" max="2" width="12.140625" style="266" customWidth="1"/>
    <col min="3" max="3" width="14.140625" style="266" bestFit="1" customWidth="1"/>
    <col min="4" max="4" width="18.5703125" style="266" customWidth="1"/>
    <col min="5" max="5" width="9.7109375" style="266" customWidth="1"/>
    <col min="6" max="6" width="11.85546875" style="266" customWidth="1"/>
    <col min="7" max="7" width="5.7109375" style="266" customWidth="1"/>
    <col min="8" max="8" width="1.28515625" style="266" customWidth="1"/>
    <col min="9" max="9" width="5.7109375" style="266" customWidth="1"/>
    <col min="10" max="10" width="6.85546875" style="266" customWidth="1"/>
    <col min="11" max="16384" width="9.140625" style="266"/>
  </cols>
  <sheetData>
    <row r="1" spans="1:15">
      <c r="B1" s="673" t="str">
        <f>Rekap!B1</f>
        <v>DINAS DIKPORA KABUPATEN DOMPU</v>
      </c>
      <c r="C1" s="674"/>
      <c r="D1" s="674"/>
      <c r="E1" s="674"/>
      <c r="F1" s="674"/>
      <c r="G1" s="674"/>
      <c r="H1" s="674"/>
      <c r="I1" s="674"/>
      <c r="J1" s="675"/>
    </row>
    <row r="2" spans="1:15" ht="31.5">
      <c r="B2" s="676" t="str">
        <f>Rekap!B2</f>
        <v>SMPN 7 IT DOMPU</v>
      </c>
      <c r="C2" s="677"/>
      <c r="D2" s="677"/>
      <c r="E2" s="677"/>
      <c r="F2" s="677"/>
      <c r="G2" s="677"/>
      <c r="H2" s="677"/>
      <c r="I2" s="677"/>
      <c r="J2" s="678"/>
    </row>
    <row r="3" spans="1:15">
      <c r="B3" s="679" t="str">
        <f>Rekap!B3</f>
        <v>Jln. Dorobata No.02 Kel. Kandai Satu Kab.Dompu</v>
      </c>
      <c r="C3" s="680"/>
      <c r="D3" s="680"/>
      <c r="E3" s="680"/>
      <c r="F3" s="680"/>
      <c r="G3" s="680"/>
      <c r="H3" s="680"/>
      <c r="I3" s="680"/>
      <c r="J3" s="681"/>
    </row>
    <row r="4" spans="1:15" ht="6" customHeight="1">
      <c r="B4" s="267"/>
      <c r="C4" s="267"/>
      <c r="D4" s="267"/>
      <c r="E4" s="267"/>
      <c r="F4" s="267"/>
      <c r="G4" s="267"/>
    </row>
    <row r="5" spans="1:15" ht="21">
      <c r="B5" s="682" t="s">
        <v>247</v>
      </c>
      <c r="C5" s="683"/>
      <c r="D5" s="683"/>
      <c r="E5" s="683"/>
      <c r="F5" s="683"/>
      <c r="G5" s="683"/>
      <c r="H5" s="683"/>
      <c r="I5" s="683"/>
      <c r="J5" s="684"/>
    </row>
    <row r="6" spans="1:15" ht="6.75" customHeight="1"/>
    <row r="7" spans="1:15">
      <c r="A7"/>
      <c r="B7" s="274" t="s">
        <v>248</v>
      </c>
      <c r="C7" s="279"/>
      <c r="D7" s="274" t="s">
        <v>82</v>
      </c>
      <c r="E7" s="279" t="s">
        <v>249</v>
      </c>
      <c r="F7" s="274" t="s">
        <v>130</v>
      </c>
      <c r="G7" s="279">
        <v>3</v>
      </c>
    </row>
    <row r="8" spans="1:15">
      <c r="A8"/>
      <c r="B8" s="274" t="s">
        <v>250</v>
      </c>
      <c r="C8" s="279"/>
      <c r="D8" s="274" t="s">
        <v>79</v>
      </c>
      <c r="E8" s="279"/>
      <c r="F8" s="274" t="s">
        <v>81</v>
      </c>
      <c r="G8" s="279"/>
    </row>
    <row r="9" spans="1:15">
      <c r="A9"/>
      <c r="B9" s="274" t="s">
        <v>251</v>
      </c>
      <c r="C9" t="s">
        <v>252</v>
      </c>
      <c r="D9"/>
      <c r="E9"/>
      <c r="F9"/>
      <c r="G9"/>
      <c r="H9"/>
      <c r="I9"/>
      <c r="J9"/>
    </row>
    <row r="10" spans="1:15">
      <c r="A10"/>
      <c r="B10"/>
      <c r="C10"/>
    </row>
    <row r="11" spans="1:15" ht="10.5" customHeight="1">
      <c r="A11" s="690"/>
      <c r="B11" s="690"/>
      <c r="C11" s="690"/>
      <c r="D11" s="690"/>
      <c r="E11" s="690"/>
      <c r="F11" s="690"/>
      <c r="G11" s="690"/>
      <c r="H11" s="690"/>
      <c r="I11" s="690"/>
      <c r="J11" s="690"/>
      <c r="K11" s="690"/>
    </row>
    <row r="12" spans="1:15">
      <c r="A12" s="271" t="s">
        <v>231</v>
      </c>
      <c r="B12" s="271" t="s">
        <v>253</v>
      </c>
      <c r="C12" s="695" t="s">
        <v>74</v>
      </c>
      <c r="D12" s="695"/>
      <c r="E12" s="695" t="s">
        <v>254</v>
      </c>
      <c r="F12" s="695"/>
      <c r="G12" s="695"/>
      <c r="H12" s="695"/>
      <c r="I12" s="695" t="s">
        <v>255</v>
      </c>
      <c r="J12" s="695"/>
      <c r="K12" s="271" t="s">
        <v>256</v>
      </c>
      <c r="N12"/>
    </row>
    <row r="13" spans="1:15" ht="49.5" customHeight="1">
      <c r="A13" s="271">
        <v>1</v>
      </c>
      <c r="B13" s="280"/>
      <c r="C13" s="692"/>
      <c r="D13" s="693"/>
      <c r="E13" s="694"/>
      <c r="F13" s="694"/>
      <c r="G13" s="694"/>
      <c r="H13" s="694"/>
      <c r="I13" s="692"/>
      <c r="J13" s="693"/>
      <c r="K13" s="129"/>
      <c r="N13"/>
    </row>
    <row r="14" spans="1:15" ht="49.5" customHeight="1">
      <c r="A14" s="271">
        <v>2</v>
      </c>
      <c r="B14" s="280"/>
      <c r="C14" s="692"/>
      <c r="D14" s="693"/>
      <c r="E14" s="694"/>
      <c r="F14" s="694"/>
      <c r="G14" s="694"/>
      <c r="H14" s="694"/>
      <c r="I14" s="692"/>
      <c r="J14" s="693"/>
      <c r="K14" s="129"/>
      <c r="N14"/>
    </row>
    <row r="15" spans="1:15" ht="49.5" customHeight="1">
      <c r="A15" s="271">
        <v>3</v>
      </c>
      <c r="B15" s="280"/>
      <c r="C15" s="692"/>
      <c r="D15" s="693"/>
      <c r="E15" s="694"/>
      <c r="F15" s="694"/>
      <c r="G15" s="694"/>
      <c r="H15" s="694"/>
      <c r="I15" s="692"/>
      <c r="J15" s="693"/>
      <c r="K15" s="129"/>
      <c r="N15"/>
    </row>
    <row r="16" spans="1:15" ht="49.5" customHeight="1">
      <c r="A16" s="271">
        <v>4</v>
      </c>
      <c r="B16" s="129"/>
      <c r="C16" s="692"/>
      <c r="D16" s="693"/>
      <c r="E16" s="694"/>
      <c r="F16" s="694"/>
      <c r="G16" s="694"/>
      <c r="H16" s="694"/>
      <c r="I16" s="692"/>
      <c r="J16" s="693"/>
      <c r="K16" s="129"/>
      <c r="M16"/>
      <c r="N16"/>
      <c r="O16"/>
    </row>
    <row r="17" spans="1:11" ht="49.5" customHeight="1">
      <c r="A17" s="271">
        <v>5</v>
      </c>
      <c r="B17" s="129"/>
      <c r="C17" s="692"/>
      <c r="D17" s="693"/>
      <c r="E17" s="694"/>
      <c r="F17" s="694"/>
      <c r="G17" s="694"/>
      <c r="H17" s="694"/>
      <c r="I17" s="692"/>
      <c r="J17" s="693"/>
      <c r="K17" s="129"/>
    </row>
    <row r="18" spans="1:11" ht="49.5" customHeight="1">
      <c r="A18" s="271">
        <v>6</v>
      </c>
      <c r="B18" s="129"/>
      <c r="C18" s="692"/>
      <c r="D18" s="693"/>
      <c r="E18" s="694"/>
      <c r="F18" s="694"/>
      <c r="G18" s="694"/>
      <c r="H18" s="694"/>
      <c r="I18" s="692"/>
      <c r="J18" s="693"/>
      <c r="K18" s="129"/>
    </row>
    <row r="19" spans="1:11" ht="49.5" customHeight="1">
      <c r="A19" s="271">
        <v>7</v>
      </c>
      <c r="B19" s="129"/>
      <c r="C19" s="692"/>
      <c r="D19" s="693"/>
      <c r="E19" s="694"/>
      <c r="F19" s="694"/>
      <c r="G19" s="694"/>
      <c r="H19" s="694"/>
      <c r="I19" s="692"/>
      <c r="J19" s="693"/>
      <c r="K19" s="129"/>
    </row>
    <row r="20" spans="1:11" ht="49.5" customHeight="1">
      <c r="A20" s="271">
        <v>8</v>
      </c>
      <c r="B20" s="129"/>
      <c r="C20" s="692"/>
      <c r="D20" s="693"/>
      <c r="E20" s="694"/>
      <c r="F20" s="694"/>
      <c r="G20" s="694"/>
      <c r="H20" s="694"/>
      <c r="I20" s="692"/>
      <c r="J20" s="693"/>
      <c r="K20" s="129"/>
    </row>
    <row r="21" spans="1:11" ht="49.5" customHeight="1">
      <c r="A21" s="271">
        <v>9</v>
      </c>
      <c r="B21" s="129"/>
      <c r="C21" s="692"/>
      <c r="D21" s="693"/>
      <c r="E21" s="694"/>
      <c r="F21" s="694"/>
      <c r="G21" s="694"/>
      <c r="H21" s="694"/>
      <c r="I21" s="692"/>
      <c r="J21" s="693"/>
      <c r="K21" s="129"/>
    </row>
    <row r="22" spans="1:11" ht="49.5" customHeight="1">
      <c r="A22" s="271">
        <v>10</v>
      </c>
      <c r="B22" s="129"/>
      <c r="C22" s="692"/>
      <c r="D22" s="693"/>
      <c r="E22" s="694"/>
      <c r="F22" s="694"/>
      <c r="G22" s="694"/>
      <c r="H22" s="694"/>
      <c r="I22" s="692"/>
      <c r="J22" s="693"/>
      <c r="K22" s="129"/>
    </row>
    <row r="23" spans="1:11" ht="49.5" customHeight="1">
      <c r="A23" s="271">
        <v>11</v>
      </c>
      <c r="B23" s="129"/>
      <c r="C23" s="692"/>
      <c r="D23" s="693"/>
      <c r="E23" s="694"/>
      <c r="F23" s="694"/>
      <c r="G23" s="694"/>
      <c r="H23" s="694"/>
      <c r="I23" s="692"/>
      <c r="J23" s="693"/>
      <c r="K23" s="129"/>
    </row>
    <row r="24" spans="1:11" ht="49.5" customHeight="1">
      <c r="A24" s="271">
        <v>12</v>
      </c>
      <c r="B24" s="129"/>
      <c r="C24" s="692"/>
      <c r="D24" s="693"/>
      <c r="E24" s="694"/>
      <c r="F24" s="694"/>
      <c r="G24" s="694"/>
      <c r="H24" s="694"/>
      <c r="I24" s="692"/>
      <c r="J24" s="693"/>
      <c r="K24" s="129"/>
    </row>
    <row r="25" spans="1:11" ht="49.5" customHeight="1">
      <c r="A25" s="271">
        <v>13</v>
      </c>
      <c r="B25" s="129"/>
      <c r="C25" s="692"/>
      <c r="D25" s="693"/>
      <c r="E25" s="694"/>
      <c r="F25" s="694"/>
      <c r="G25" s="694"/>
      <c r="H25" s="694"/>
      <c r="I25" s="692"/>
      <c r="J25" s="693"/>
      <c r="K25" s="129"/>
    </row>
    <row r="26" spans="1:11" ht="49.5" customHeight="1">
      <c r="A26" s="271">
        <v>14</v>
      </c>
      <c r="B26" s="129"/>
      <c r="C26" s="692"/>
      <c r="D26" s="693"/>
      <c r="E26" s="694"/>
      <c r="F26" s="694"/>
      <c r="G26" s="694"/>
      <c r="H26" s="694"/>
      <c r="I26" s="692"/>
      <c r="J26" s="693"/>
      <c r="K26" s="129"/>
    </row>
    <row r="27" spans="1:11" ht="49.5" customHeight="1">
      <c r="A27" s="271">
        <v>15</v>
      </c>
      <c r="B27" s="129"/>
      <c r="C27" s="692"/>
      <c r="D27" s="693"/>
      <c r="E27" s="694"/>
      <c r="F27" s="694"/>
      <c r="G27" s="694"/>
      <c r="H27" s="694"/>
      <c r="I27" s="692"/>
      <c r="J27" s="693"/>
      <c r="K27" s="129"/>
    </row>
    <row r="28" spans="1:11" ht="49.5" customHeight="1">
      <c r="A28" s="271">
        <v>16</v>
      </c>
      <c r="B28" s="129"/>
      <c r="C28" s="692"/>
      <c r="D28" s="693"/>
      <c r="E28" s="694"/>
      <c r="F28" s="694"/>
      <c r="G28" s="694"/>
      <c r="H28" s="694"/>
      <c r="I28" s="692"/>
      <c r="J28" s="693"/>
      <c r="K28" s="129"/>
    </row>
    <row r="29" spans="1:11" ht="49.5" customHeight="1">
      <c r="A29" s="271">
        <v>17</v>
      </c>
      <c r="B29" s="129"/>
      <c r="C29" s="692"/>
      <c r="D29" s="693"/>
      <c r="E29" s="694"/>
      <c r="F29" s="694"/>
      <c r="G29" s="694"/>
      <c r="H29" s="694"/>
      <c r="I29" s="692"/>
      <c r="J29" s="693"/>
      <c r="K29" s="129"/>
    </row>
    <row r="30" spans="1:11" ht="49.5" customHeight="1">
      <c r="A30" s="271">
        <v>18</v>
      </c>
      <c r="B30" s="129"/>
      <c r="C30" s="692"/>
      <c r="D30" s="693"/>
      <c r="E30" s="694"/>
      <c r="F30" s="694"/>
      <c r="G30" s="694"/>
      <c r="H30" s="694"/>
      <c r="I30" s="692"/>
      <c r="J30" s="693"/>
      <c r="K30" s="129"/>
    </row>
    <row r="31" spans="1:11" ht="49.5" customHeight="1">
      <c r="A31" s="271">
        <v>19</v>
      </c>
      <c r="B31" s="129"/>
      <c r="C31" s="692"/>
      <c r="D31" s="693"/>
      <c r="E31" s="694"/>
      <c r="F31" s="694"/>
      <c r="G31" s="694"/>
      <c r="H31" s="694"/>
      <c r="I31" s="692"/>
      <c r="J31" s="693"/>
      <c r="K31" s="129"/>
    </row>
    <row r="32" spans="1:11" ht="49.5" customHeight="1">
      <c r="A32" s="271">
        <v>20</v>
      </c>
      <c r="B32" s="129"/>
      <c r="C32" s="692"/>
      <c r="D32" s="693"/>
      <c r="E32" s="694"/>
      <c r="F32" s="694"/>
      <c r="G32" s="694"/>
      <c r="H32" s="694"/>
      <c r="I32" s="692"/>
      <c r="J32" s="693"/>
      <c r="K32" s="129"/>
    </row>
    <row r="33" spans="1:11" ht="49.5" customHeight="1">
      <c r="A33" s="271">
        <v>21</v>
      </c>
      <c r="B33" s="129"/>
      <c r="C33" s="692"/>
      <c r="D33" s="693"/>
      <c r="E33" s="694"/>
      <c r="F33" s="694"/>
      <c r="G33" s="694"/>
      <c r="H33" s="694"/>
      <c r="I33" s="692"/>
      <c r="J33" s="693"/>
      <c r="K33" s="129"/>
    </row>
    <row r="34" spans="1:11" ht="49.5" customHeight="1">
      <c r="A34" s="271">
        <v>22</v>
      </c>
      <c r="B34" s="129"/>
      <c r="C34" s="692"/>
      <c r="D34" s="693"/>
      <c r="E34" s="694"/>
      <c r="F34" s="694"/>
      <c r="G34" s="694"/>
      <c r="H34" s="694"/>
      <c r="I34" s="692"/>
      <c r="J34" s="693"/>
      <c r="K34" s="129"/>
    </row>
    <row r="35" spans="1:11" ht="49.5" customHeight="1">
      <c r="A35" s="271">
        <v>23</v>
      </c>
      <c r="B35" s="129"/>
      <c r="C35" s="692"/>
      <c r="D35" s="693"/>
      <c r="E35" s="694"/>
      <c r="F35" s="694"/>
      <c r="G35" s="694"/>
      <c r="H35" s="694"/>
      <c r="I35" s="692"/>
      <c r="J35" s="693"/>
      <c r="K35" s="129"/>
    </row>
    <row r="36" spans="1:11" ht="49.5" customHeight="1">
      <c r="A36" s="271">
        <v>24</v>
      </c>
      <c r="B36" s="129"/>
      <c r="C36" s="692"/>
      <c r="D36" s="693"/>
      <c r="E36" s="694"/>
      <c r="F36" s="694"/>
      <c r="G36" s="694"/>
      <c r="H36" s="694"/>
      <c r="I36" s="692"/>
      <c r="J36" s="693"/>
      <c r="K36" s="129"/>
    </row>
    <row r="37" spans="1:11" ht="49.5" customHeight="1">
      <c r="A37" s="271">
        <v>25</v>
      </c>
      <c r="B37" s="129"/>
      <c r="C37" s="692"/>
      <c r="D37" s="693"/>
      <c r="E37" s="694"/>
      <c r="F37" s="694"/>
      <c r="G37" s="694"/>
      <c r="H37" s="694"/>
      <c r="I37" s="692"/>
      <c r="J37" s="693"/>
      <c r="K37" s="129"/>
    </row>
    <row r="38" spans="1:11" ht="49.5" customHeight="1">
      <c r="A38" s="271">
        <v>26</v>
      </c>
      <c r="B38" s="129"/>
      <c r="C38" s="692"/>
      <c r="D38" s="693"/>
      <c r="E38" s="694"/>
      <c r="F38" s="694"/>
      <c r="G38" s="694"/>
      <c r="H38" s="694"/>
      <c r="I38" s="692"/>
      <c r="J38" s="693"/>
      <c r="K38" s="129"/>
    </row>
    <row r="39" spans="1:11" ht="49.5" customHeight="1">
      <c r="A39" s="271">
        <v>27</v>
      </c>
      <c r="B39" s="129"/>
      <c r="C39" s="692"/>
      <c r="D39" s="693"/>
      <c r="E39" s="694"/>
      <c r="F39" s="694"/>
      <c r="G39" s="694"/>
      <c r="H39" s="694"/>
      <c r="I39" s="692"/>
      <c r="J39" s="693"/>
      <c r="K39" s="129"/>
    </row>
    <row r="40" spans="1:11" ht="49.5" customHeight="1">
      <c r="A40" s="271">
        <v>28</v>
      </c>
      <c r="B40" s="129"/>
      <c r="C40" s="692"/>
      <c r="D40" s="693"/>
      <c r="E40" s="694"/>
      <c r="F40" s="694"/>
      <c r="G40" s="694"/>
      <c r="H40" s="694"/>
      <c r="I40" s="692"/>
      <c r="J40" s="693"/>
      <c r="K40" s="129"/>
    </row>
    <row r="41" spans="1:11" ht="49.5" customHeight="1">
      <c r="A41" s="271">
        <v>29</v>
      </c>
      <c r="B41" s="129"/>
      <c r="C41" s="692"/>
      <c r="D41" s="693"/>
      <c r="E41" s="694"/>
      <c r="F41" s="694"/>
      <c r="G41" s="694"/>
      <c r="H41" s="694"/>
      <c r="I41" s="692"/>
      <c r="J41" s="693"/>
      <c r="K41" s="129"/>
    </row>
    <row r="42" spans="1:11" ht="49.5" customHeight="1">
      <c r="A42" s="271">
        <v>30</v>
      </c>
      <c r="B42" s="129"/>
      <c r="C42" s="692"/>
      <c r="D42" s="693"/>
      <c r="E42" s="694"/>
      <c r="F42" s="694"/>
      <c r="G42" s="694"/>
      <c r="H42" s="694"/>
      <c r="I42" s="692"/>
      <c r="J42" s="693"/>
      <c r="K42" s="129"/>
    </row>
    <row r="43" spans="1:11" ht="49.5" customHeight="1">
      <c r="A43" s="287">
        <v>31</v>
      </c>
      <c r="B43" s="286"/>
      <c r="C43" s="288"/>
      <c r="D43" s="289"/>
      <c r="E43" s="694"/>
      <c r="F43" s="694"/>
      <c r="G43" s="694"/>
      <c r="H43" s="694"/>
      <c r="I43" s="288"/>
      <c r="J43" s="289"/>
      <c r="K43" s="286"/>
    </row>
    <row r="44" spans="1:11" ht="49.5" customHeight="1">
      <c r="A44" s="287">
        <v>32</v>
      </c>
      <c r="B44" s="286"/>
      <c r="C44" s="288"/>
      <c r="D44" s="289"/>
      <c r="E44" s="694"/>
      <c r="F44" s="694"/>
      <c r="G44" s="694"/>
      <c r="H44" s="694"/>
      <c r="I44" s="288"/>
      <c r="J44" s="289"/>
      <c r="K44" s="286"/>
    </row>
    <row r="45" spans="1:11" ht="49.5" customHeight="1">
      <c r="A45" s="287">
        <v>33</v>
      </c>
      <c r="B45" s="286"/>
      <c r="C45" s="288"/>
      <c r="D45" s="289"/>
      <c r="E45" s="694"/>
      <c r="F45" s="694"/>
      <c r="G45" s="694"/>
      <c r="H45" s="694"/>
      <c r="I45" s="288"/>
      <c r="J45" s="289"/>
      <c r="K45" s="286"/>
    </row>
    <row r="46" spans="1:11" ht="49.5" customHeight="1">
      <c r="A46" s="287">
        <v>34</v>
      </c>
      <c r="B46" s="286"/>
      <c r="C46" s="288"/>
      <c r="D46" s="289"/>
      <c r="E46" s="694"/>
      <c r="F46" s="694"/>
      <c r="G46" s="694"/>
      <c r="H46" s="694"/>
      <c r="I46" s="288"/>
      <c r="J46" s="289"/>
      <c r="K46" s="286"/>
    </row>
    <row r="47" spans="1:11" ht="49.5" customHeight="1">
      <c r="A47" s="287">
        <v>35</v>
      </c>
      <c r="B47" s="286"/>
      <c r="C47" s="288"/>
      <c r="D47" s="289"/>
      <c r="E47" s="694"/>
      <c r="F47" s="694"/>
      <c r="G47" s="694"/>
      <c r="H47" s="694"/>
      <c r="I47" s="288"/>
      <c r="J47" s="289"/>
      <c r="K47" s="286"/>
    </row>
    <row r="48" spans="1:11" ht="49.5" customHeight="1">
      <c r="A48" s="287">
        <v>36</v>
      </c>
      <c r="B48" s="129"/>
      <c r="C48" s="692"/>
      <c r="D48" s="693"/>
      <c r="E48" s="694"/>
      <c r="F48" s="694"/>
      <c r="G48" s="694"/>
      <c r="H48" s="694"/>
      <c r="I48" s="692"/>
      <c r="J48" s="693"/>
      <c r="K48" s="129"/>
    </row>
    <row r="49" spans="1:11" ht="49.5" customHeight="1">
      <c r="A49" s="287">
        <v>37</v>
      </c>
      <c r="B49" s="129"/>
      <c r="C49" s="692"/>
      <c r="D49" s="693"/>
      <c r="E49" s="694"/>
      <c r="F49" s="694"/>
      <c r="G49" s="694"/>
      <c r="H49" s="694"/>
      <c r="I49" s="692"/>
      <c r="J49" s="693"/>
      <c r="K49" s="129"/>
    </row>
    <row r="50" spans="1:11" ht="49.5" customHeight="1">
      <c r="A50" s="287">
        <v>38</v>
      </c>
      <c r="B50" s="129"/>
      <c r="C50" s="692"/>
      <c r="D50" s="693"/>
      <c r="E50" s="694"/>
      <c r="F50" s="694"/>
      <c r="G50" s="694"/>
      <c r="H50" s="694"/>
      <c r="I50" s="692"/>
      <c r="J50" s="693"/>
      <c r="K50" s="129"/>
    </row>
    <row r="51" spans="1:11" ht="49.5" customHeight="1">
      <c r="A51" s="287">
        <v>39</v>
      </c>
      <c r="B51" s="129"/>
      <c r="C51" s="692"/>
      <c r="D51" s="693"/>
      <c r="E51" s="694"/>
      <c r="F51" s="694"/>
      <c r="G51" s="694"/>
      <c r="H51" s="694"/>
      <c r="I51" s="692"/>
      <c r="J51" s="693"/>
      <c r="K51" s="129"/>
    </row>
    <row r="52" spans="1:11" ht="49.5" customHeight="1">
      <c r="A52" s="287">
        <v>40</v>
      </c>
      <c r="B52" s="129"/>
      <c r="C52" s="692"/>
      <c r="D52" s="693"/>
      <c r="E52" s="694"/>
      <c r="F52" s="694"/>
      <c r="G52" s="694"/>
      <c r="H52" s="694"/>
      <c r="I52" s="692"/>
      <c r="J52" s="693"/>
      <c r="K52" s="129"/>
    </row>
    <row r="54" spans="1:11">
      <c r="B54" s="266" t="s">
        <v>126</v>
      </c>
      <c r="H54" s="266" t="str">
        <f>Rekap!L55</f>
        <v xml:space="preserve">Dompu,  </v>
      </c>
    </row>
    <row r="55" spans="1:11">
      <c r="B55" s="266" t="str">
        <f>Rekap!D56</f>
        <v>Kepala Sekolah,</v>
      </c>
      <c r="H55" s="266" t="s">
        <v>127</v>
      </c>
    </row>
    <row r="59" spans="1:11">
      <c r="B59" s="268" t="str">
        <f>Rekap!D59</f>
        <v>H. Hasan, S.Pd</v>
      </c>
      <c r="H59" s="266" t="str">
        <f>Rekap!L59</f>
        <v/>
      </c>
    </row>
    <row r="60" spans="1:11">
      <c r="B60" s="266" t="str">
        <f>Rekap!D60</f>
        <v>NIP.  196812311992021008</v>
      </c>
      <c r="H60" s="266" t="str">
        <f>Rekap!L60</f>
        <v>NIP.</v>
      </c>
    </row>
  </sheetData>
  <sheetProtection password="CA29" sheet="1" objects="1" scenarios="1"/>
  <mergeCells count="118">
    <mergeCell ref="B1:J1"/>
    <mergeCell ref="B2:J2"/>
    <mergeCell ref="B3:J3"/>
    <mergeCell ref="B5:J5"/>
    <mergeCell ref="A11:K11"/>
    <mergeCell ref="C12:D12"/>
    <mergeCell ref="E12:H12"/>
    <mergeCell ref="I12:J12"/>
    <mergeCell ref="C15:D15"/>
    <mergeCell ref="E15:H15"/>
    <mergeCell ref="I15:J15"/>
    <mergeCell ref="C16:D16"/>
    <mergeCell ref="E16:H16"/>
    <mergeCell ref="I16:J16"/>
    <mergeCell ref="C13:D13"/>
    <mergeCell ref="E13:H13"/>
    <mergeCell ref="I13:J13"/>
    <mergeCell ref="C14:D14"/>
    <mergeCell ref="E14:H14"/>
    <mergeCell ref="I14:J14"/>
    <mergeCell ref="C19:D19"/>
    <mergeCell ref="E19:H19"/>
    <mergeCell ref="I19:J19"/>
    <mergeCell ref="C20:D20"/>
    <mergeCell ref="E20:H20"/>
    <mergeCell ref="I20:J20"/>
    <mergeCell ref="C17:D17"/>
    <mergeCell ref="E17:H17"/>
    <mergeCell ref="I17:J17"/>
    <mergeCell ref="C18:D18"/>
    <mergeCell ref="E18:H18"/>
    <mergeCell ref="I18:J18"/>
    <mergeCell ref="C23:D23"/>
    <mergeCell ref="E23:H23"/>
    <mergeCell ref="I23:J23"/>
    <mergeCell ref="C24:D24"/>
    <mergeCell ref="E24:H24"/>
    <mergeCell ref="I24:J24"/>
    <mergeCell ref="C21:D21"/>
    <mergeCell ref="E21:H21"/>
    <mergeCell ref="I21:J21"/>
    <mergeCell ref="C22:D22"/>
    <mergeCell ref="E22:H22"/>
    <mergeCell ref="I22:J22"/>
    <mergeCell ref="C27:D27"/>
    <mergeCell ref="E27:H27"/>
    <mergeCell ref="I27:J27"/>
    <mergeCell ref="C28:D28"/>
    <mergeCell ref="E28:H28"/>
    <mergeCell ref="I28:J28"/>
    <mergeCell ref="C25:D25"/>
    <mergeCell ref="E25:H25"/>
    <mergeCell ref="I25:J25"/>
    <mergeCell ref="C26:D26"/>
    <mergeCell ref="E26:H26"/>
    <mergeCell ref="I26:J26"/>
    <mergeCell ref="C31:D31"/>
    <mergeCell ref="E31:H31"/>
    <mergeCell ref="I31:J31"/>
    <mergeCell ref="C32:D32"/>
    <mergeCell ref="E32:H32"/>
    <mergeCell ref="I32:J32"/>
    <mergeCell ref="C29:D29"/>
    <mergeCell ref="E29:H29"/>
    <mergeCell ref="I29:J29"/>
    <mergeCell ref="C30:D30"/>
    <mergeCell ref="E30:H30"/>
    <mergeCell ref="I30:J30"/>
    <mergeCell ref="C35:D35"/>
    <mergeCell ref="E35:H35"/>
    <mergeCell ref="I35:J35"/>
    <mergeCell ref="C36:D36"/>
    <mergeCell ref="E36:H36"/>
    <mergeCell ref="I36:J36"/>
    <mergeCell ref="C33:D33"/>
    <mergeCell ref="E33:H33"/>
    <mergeCell ref="I33:J33"/>
    <mergeCell ref="C34:D34"/>
    <mergeCell ref="E34:H34"/>
    <mergeCell ref="I34:J34"/>
    <mergeCell ref="C39:D39"/>
    <mergeCell ref="E39:H39"/>
    <mergeCell ref="I39:J39"/>
    <mergeCell ref="C40:D40"/>
    <mergeCell ref="E40:H40"/>
    <mergeCell ref="I40:J40"/>
    <mergeCell ref="C37:D37"/>
    <mergeCell ref="E37:H37"/>
    <mergeCell ref="I37:J37"/>
    <mergeCell ref="C38:D38"/>
    <mergeCell ref="E38:H38"/>
    <mergeCell ref="I38:J38"/>
    <mergeCell ref="C48:D48"/>
    <mergeCell ref="E48:H48"/>
    <mergeCell ref="I48:J48"/>
    <mergeCell ref="C49:D49"/>
    <mergeCell ref="E49:H49"/>
    <mergeCell ref="I49:J49"/>
    <mergeCell ref="C41:D41"/>
    <mergeCell ref="E41:H41"/>
    <mergeCell ref="I41:J41"/>
    <mergeCell ref="C42:D42"/>
    <mergeCell ref="E42:H42"/>
    <mergeCell ref="I42:J42"/>
    <mergeCell ref="E43:H43"/>
    <mergeCell ref="E44:H44"/>
    <mergeCell ref="E45:H45"/>
    <mergeCell ref="E46:H46"/>
    <mergeCell ref="E47:H47"/>
    <mergeCell ref="C52:D52"/>
    <mergeCell ref="E52:H52"/>
    <mergeCell ref="I52:J52"/>
    <mergeCell ref="C50:D50"/>
    <mergeCell ref="E50:H50"/>
    <mergeCell ref="I50:J50"/>
    <mergeCell ref="C51:D51"/>
    <mergeCell ref="E51:H51"/>
    <mergeCell ref="I51:J51"/>
  </mergeCells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showRowColHeaders="0" workbookViewId="0"/>
  </sheetViews>
  <sheetFormatPr defaultRowHeight="15"/>
  <cols>
    <col min="1" max="1" width="4.140625" style="266" bestFit="1" customWidth="1"/>
    <col min="2" max="2" width="12.140625" style="266" customWidth="1"/>
    <col min="3" max="3" width="14.140625" style="266" bestFit="1" customWidth="1"/>
    <col min="4" max="4" width="18.5703125" style="266" customWidth="1"/>
    <col min="5" max="5" width="9.7109375" style="266" customWidth="1"/>
    <col min="6" max="6" width="11.85546875" style="266" customWidth="1"/>
    <col min="7" max="7" width="5.7109375" style="266" customWidth="1"/>
    <col min="8" max="8" width="1.28515625" style="266" customWidth="1"/>
    <col min="9" max="9" width="5.7109375" style="266" customWidth="1"/>
    <col min="10" max="10" width="6.85546875" style="266" customWidth="1"/>
    <col min="11" max="16384" width="9.140625" style="266"/>
  </cols>
  <sheetData>
    <row r="1" spans="1:15">
      <c r="B1" s="673" t="str">
        <f>Rekap!B1</f>
        <v>DINAS DIKPORA KABUPATEN DOMPU</v>
      </c>
      <c r="C1" s="674"/>
      <c r="D1" s="674"/>
      <c r="E1" s="674"/>
      <c r="F1" s="674"/>
      <c r="G1" s="674"/>
      <c r="H1" s="674"/>
      <c r="I1" s="674"/>
      <c r="J1" s="675"/>
    </row>
    <row r="2" spans="1:15" ht="31.5">
      <c r="B2" s="676" t="str">
        <f>Rekap!B2</f>
        <v>SMPN 7 IT DOMPU</v>
      </c>
      <c r="C2" s="677"/>
      <c r="D2" s="677"/>
      <c r="E2" s="677"/>
      <c r="F2" s="677"/>
      <c r="G2" s="677"/>
      <c r="H2" s="677"/>
      <c r="I2" s="677"/>
      <c r="J2" s="678"/>
    </row>
    <row r="3" spans="1:15">
      <c r="B3" s="679" t="str">
        <f>Rekap!B3</f>
        <v>Jln. Dorobata No.02 Kel. Kandai Satu Kab.Dompu</v>
      </c>
      <c r="C3" s="680"/>
      <c r="D3" s="680"/>
      <c r="E3" s="680"/>
      <c r="F3" s="680"/>
      <c r="G3" s="680"/>
      <c r="H3" s="680"/>
      <c r="I3" s="680"/>
      <c r="J3" s="681"/>
    </row>
    <row r="4" spans="1:15" ht="6" customHeight="1">
      <c r="B4" s="267"/>
      <c r="C4" s="267"/>
      <c r="D4" s="267"/>
      <c r="E4" s="267"/>
      <c r="F4" s="267"/>
      <c r="G4" s="267"/>
    </row>
    <row r="5" spans="1:15" ht="21">
      <c r="B5" s="682" t="s">
        <v>247</v>
      </c>
      <c r="C5" s="683"/>
      <c r="D5" s="683"/>
      <c r="E5" s="683"/>
      <c r="F5" s="683"/>
      <c r="G5" s="683"/>
      <c r="H5" s="683"/>
      <c r="I5" s="683"/>
      <c r="J5" s="684"/>
    </row>
    <row r="6" spans="1:15" ht="6.75" customHeight="1"/>
    <row r="7" spans="1:15">
      <c r="A7"/>
      <c r="B7" s="274" t="s">
        <v>248</v>
      </c>
      <c r="C7" s="279"/>
      <c r="D7" s="274" t="s">
        <v>82</v>
      </c>
      <c r="E7" s="279" t="s">
        <v>249</v>
      </c>
      <c r="F7" s="274" t="s">
        <v>130</v>
      </c>
      <c r="G7" s="279">
        <v>3</v>
      </c>
    </row>
    <row r="8" spans="1:15">
      <c r="A8"/>
      <c r="B8" s="274" t="s">
        <v>250</v>
      </c>
      <c r="C8" s="279"/>
      <c r="D8" s="274" t="s">
        <v>79</v>
      </c>
      <c r="E8" s="279"/>
      <c r="F8" s="274" t="s">
        <v>81</v>
      </c>
      <c r="G8" s="279"/>
    </row>
    <row r="9" spans="1:15">
      <c r="A9"/>
      <c r="B9" s="274" t="s">
        <v>251</v>
      </c>
      <c r="C9" t="s">
        <v>257</v>
      </c>
      <c r="D9"/>
      <c r="E9"/>
      <c r="F9"/>
      <c r="G9"/>
      <c r="H9"/>
      <c r="I9"/>
      <c r="J9"/>
    </row>
    <row r="10" spans="1:15">
      <c r="A10"/>
      <c r="B10"/>
      <c r="C10"/>
    </row>
    <row r="11" spans="1:15" ht="13.5" customHeight="1">
      <c r="A11" s="690"/>
      <c r="B11" s="690"/>
      <c r="C11" s="690"/>
      <c r="D11" s="690"/>
      <c r="E11" s="690"/>
      <c r="F11" s="690"/>
      <c r="G11" s="690"/>
      <c r="H11" s="690"/>
      <c r="I11" s="690"/>
      <c r="J11" s="690"/>
      <c r="K11" s="690"/>
    </row>
    <row r="12" spans="1:15">
      <c r="A12" s="271" t="s">
        <v>231</v>
      </c>
      <c r="B12" s="271" t="s">
        <v>253</v>
      </c>
      <c r="C12" s="695" t="s">
        <v>74</v>
      </c>
      <c r="D12" s="695"/>
      <c r="E12" s="695" t="s">
        <v>254</v>
      </c>
      <c r="F12" s="695"/>
      <c r="G12" s="695"/>
      <c r="H12" s="695"/>
      <c r="I12" s="695" t="s">
        <v>255</v>
      </c>
      <c r="J12" s="695"/>
      <c r="K12" s="271" t="s">
        <v>256</v>
      </c>
      <c r="N12"/>
    </row>
    <row r="13" spans="1:15" ht="49.5" customHeight="1">
      <c r="A13" s="271">
        <v>1</v>
      </c>
      <c r="B13" s="280"/>
      <c r="C13" s="692"/>
      <c r="D13" s="693"/>
      <c r="E13" s="694"/>
      <c r="F13" s="694"/>
      <c r="G13" s="694"/>
      <c r="H13" s="694"/>
      <c r="I13" s="692"/>
      <c r="J13" s="693"/>
      <c r="K13" s="129"/>
      <c r="N13"/>
    </row>
    <row r="14" spans="1:15" ht="49.5" customHeight="1">
      <c r="A14" s="271">
        <v>2</v>
      </c>
      <c r="B14" s="280"/>
      <c r="C14" s="692"/>
      <c r="D14" s="693"/>
      <c r="E14" s="694"/>
      <c r="F14" s="694"/>
      <c r="G14" s="694"/>
      <c r="H14" s="694"/>
      <c r="I14" s="692"/>
      <c r="J14" s="693"/>
      <c r="K14" s="129"/>
      <c r="N14"/>
    </row>
    <row r="15" spans="1:15" ht="49.5" customHeight="1">
      <c r="A15" s="271">
        <v>3</v>
      </c>
      <c r="B15" s="280"/>
      <c r="C15" s="692"/>
      <c r="D15" s="693"/>
      <c r="E15" s="694"/>
      <c r="F15" s="694"/>
      <c r="G15" s="694"/>
      <c r="H15" s="694"/>
      <c r="I15" s="692"/>
      <c r="J15" s="693"/>
      <c r="K15" s="129"/>
      <c r="N15"/>
    </row>
    <row r="16" spans="1:15" ht="49.5" customHeight="1">
      <c r="A16" s="271">
        <v>4</v>
      </c>
      <c r="B16" s="129"/>
      <c r="C16" s="692"/>
      <c r="D16" s="693"/>
      <c r="E16" s="694"/>
      <c r="F16" s="694"/>
      <c r="G16" s="694"/>
      <c r="H16" s="694"/>
      <c r="I16" s="692"/>
      <c r="J16" s="693"/>
      <c r="K16" s="129"/>
      <c r="M16"/>
      <c r="N16"/>
      <c r="O16"/>
    </row>
    <row r="17" spans="1:11" ht="49.5" customHeight="1">
      <c r="A17" s="271">
        <v>5</v>
      </c>
      <c r="B17" s="129"/>
      <c r="C17" s="692"/>
      <c r="D17" s="693"/>
      <c r="E17" s="694"/>
      <c r="F17" s="694"/>
      <c r="G17" s="694"/>
      <c r="H17" s="694"/>
      <c r="I17" s="692"/>
      <c r="J17" s="693"/>
      <c r="K17" s="129"/>
    </row>
    <row r="18" spans="1:11" ht="49.5" customHeight="1">
      <c r="A18" s="271">
        <v>6</v>
      </c>
      <c r="B18" s="129"/>
      <c r="C18" s="692"/>
      <c r="D18" s="693"/>
      <c r="E18" s="694"/>
      <c r="F18" s="694"/>
      <c r="G18" s="694"/>
      <c r="H18" s="694"/>
      <c r="I18" s="692"/>
      <c r="J18" s="693"/>
      <c r="K18" s="129"/>
    </row>
    <row r="19" spans="1:11" ht="49.5" customHeight="1">
      <c r="A19" s="271">
        <v>7</v>
      </c>
      <c r="B19" s="129"/>
      <c r="C19" s="692"/>
      <c r="D19" s="693"/>
      <c r="E19" s="694"/>
      <c r="F19" s="694"/>
      <c r="G19" s="694"/>
      <c r="H19" s="694"/>
      <c r="I19" s="692"/>
      <c r="J19" s="693"/>
      <c r="K19" s="129"/>
    </row>
    <row r="20" spans="1:11" ht="49.5" customHeight="1">
      <c r="A20" s="271">
        <v>8</v>
      </c>
      <c r="B20" s="129"/>
      <c r="C20" s="692"/>
      <c r="D20" s="693"/>
      <c r="E20" s="694"/>
      <c r="F20" s="694"/>
      <c r="G20" s="694"/>
      <c r="H20" s="694"/>
      <c r="I20" s="692"/>
      <c r="J20" s="693"/>
      <c r="K20" s="129"/>
    </row>
    <row r="21" spans="1:11" ht="49.5" customHeight="1">
      <c r="A21" s="271">
        <v>9</v>
      </c>
      <c r="B21" s="129"/>
      <c r="C21" s="692"/>
      <c r="D21" s="693"/>
      <c r="E21" s="694"/>
      <c r="F21" s="694"/>
      <c r="G21" s="694"/>
      <c r="H21" s="694"/>
      <c r="I21" s="692"/>
      <c r="J21" s="693"/>
      <c r="K21" s="129"/>
    </row>
    <row r="22" spans="1:11" ht="49.5" customHeight="1">
      <c r="A22" s="271">
        <v>10</v>
      </c>
      <c r="B22" s="129"/>
      <c r="C22" s="692"/>
      <c r="D22" s="693"/>
      <c r="E22" s="694"/>
      <c r="F22" s="694"/>
      <c r="G22" s="694"/>
      <c r="H22" s="694"/>
      <c r="I22" s="692"/>
      <c r="J22" s="693"/>
      <c r="K22" s="129"/>
    </row>
    <row r="23" spans="1:11" ht="49.5" customHeight="1">
      <c r="A23" s="271">
        <v>11</v>
      </c>
      <c r="B23" s="129"/>
      <c r="C23" s="692"/>
      <c r="D23" s="693"/>
      <c r="E23" s="694"/>
      <c r="F23" s="694"/>
      <c r="G23" s="694"/>
      <c r="H23" s="694"/>
      <c r="I23" s="692"/>
      <c r="J23" s="693"/>
      <c r="K23" s="129"/>
    </row>
    <row r="24" spans="1:11" ht="49.5" customHeight="1">
      <c r="A24" s="271">
        <v>12</v>
      </c>
      <c r="B24" s="129"/>
      <c r="C24" s="692"/>
      <c r="D24" s="693"/>
      <c r="E24" s="694"/>
      <c r="F24" s="694"/>
      <c r="G24" s="694"/>
      <c r="H24" s="694"/>
      <c r="I24" s="692"/>
      <c r="J24" s="693"/>
      <c r="K24" s="129"/>
    </row>
    <row r="25" spans="1:11" ht="49.5" customHeight="1">
      <c r="A25" s="271">
        <v>13</v>
      </c>
      <c r="B25" s="129"/>
      <c r="C25" s="692"/>
      <c r="D25" s="693"/>
      <c r="E25" s="694"/>
      <c r="F25" s="694"/>
      <c r="G25" s="694"/>
      <c r="H25" s="694"/>
      <c r="I25" s="692"/>
      <c r="J25" s="693"/>
      <c r="K25" s="129"/>
    </row>
    <row r="26" spans="1:11" ht="49.5" customHeight="1">
      <c r="A26" s="271">
        <v>14</v>
      </c>
      <c r="B26" s="129"/>
      <c r="C26" s="692"/>
      <c r="D26" s="693"/>
      <c r="E26" s="694"/>
      <c r="F26" s="694"/>
      <c r="G26" s="694"/>
      <c r="H26" s="694"/>
      <c r="I26" s="692"/>
      <c r="J26" s="693"/>
      <c r="K26" s="129"/>
    </row>
    <row r="27" spans="1:11" ht="49.5" customHeight="1">
      <c r="A27" s="271">
        <v>15</v>
      </c>
      <c r="B27" s="129"/>
      <c r="C27" s="692"/>
      <c r="D27" s="693"/>
      <c r="E27" s="694"/>
      <c r="F27" s="694"/>
      <c r="G27" s="694"/>
      <c r="H27" s="694"/>
      <c r="I27" s="692"/>
      <c r="J27" s="693"/>
      <c r="K27" s="129"/>
    </row>
    <row r="28" spans="1:11" ht="49.5" customHeight="1">
      <c r="A28" s="271">
        <v>16</v>
      </c>
      <c r="B28" s="129"/>
      <c r="C28" s="692"/>
      <c r="D28" s="693"/>
      <c r="E28" s="694"/>
      <c r="F28" s="694"/>
      <c r="G28" s="694"/>
      <c r="H28" s="694"/>
      <c r="I28" s="692"/>
      <c r="J28" s="693"/>
      <c r="K28" s="129"/>
    </row>
    <row r="29" spans="1:11" ht="49.5" customHeight="1">
      <c r="A29" s="271">
        <v>17</v>
      </c>
      <c r="B29" s="129"/>
      <c r="C29" s="692"/>
      <c r="D29" s="693"/>
      <c r="E29" s="694"/>
      <c r="F29" s="694"/>
      <c r="G29" s="694"/>
      <c r="H29" s="694"/>
      <c r="I29" s="692"/>
      <c r="J29" s="693"/>
      <c r="K29" s="129"/>
    </row>
    <row r="30" spans="1:11" ht="49.5" customHeight="1">
      <c r="A30" s="271">
        <v>18</v>
      </c>
      <c r="B30" s="129"/>
      <c r="C30" s="692"/>
      <c r="D30" s="693"/>
      <c r="E30" s="694"/>
      <c r="F30" s="694"/>
      <c r="G30" s="694"/>
      <c r="H30" s="694"/>
      <c r="I30" s="692"/>
      <c r="J30" s="693"/>
      <c r="K30" s="129"/>
    </row>
    <row r="31" spans="1:11" ht="49.5" customHeight="1">
      <c r="A31" s="271">
        <v>19</v>
      </c>
      <c r="B31" s="129"/>
      <c r="C31" s="692"/>
      <c r="D31" s="693"/>
      <c r="E31" s="694"/>
      <c r="F31" s="694"/>
      <c r="G31" s="694"/>
      <c r="H31" s="694"/>
      <c r="I31" s="692"/>
      <c r="J31" s="693"/>
      <c r="K31" s="129"/>
    </row>
    <row r="32" spans="1:11" ht="49.5" customHeight="1">
      <c r="A32" s="271">
        <v>20</v>
      </c>
      <c r="B32" s="129"/>
      <c r="C32" s="692"/>
      <c r="D32" s="693"/>
      <c r="E32" s="694"/>
      <c r="F32" s="694"/>
      <c r="G32" s="694"/>
      <c r="H32" s="694"/>
      <c r="I32" s="692"/>
      <c r="J32" s="693"/>
      <c r="K32" s="129"/>
    </row>
    <row r="33" spans="1:11" ht="49.5" customHeight="1">
      <c r="A33" s="271">
        <v>21</v>
      </c>
      <c r="B33" s="129"/>
      <c r="C33" s="692"/>
      <c r="D33" s="693"/>
      <c r="E33" s="694"/>
      <c r="F33" s="694"/>
      <c r="G33" s="694"/>
      <c r="H33" s="694"/>
      <c r="I33" s="692"/>
      <c r="J33" s="693"/>
      <c r="K33" s="129"/>
    </row>
    <row r="34" spans="1:11" ht="49.5" customHeight="1">
      <c r="A34" s="271">
        <v>22</v>
      </c>
      <c r="B34" s="129"/>
      <c r="C34" s="692"/>
      <c r="D34" s="693"/>
      <c r="E34" s="694"/>
      <c r="F34" s="694"/>
      <c r="G34" s="694"/>
      <c r="H34" s="694"/>
      <c r="I34" s="692"/>
      <c r="J34" s="693"/>
      <c r="K34" s="129"/>
    </row>
    <row r="35" spans="1:11" ht="49.5" customHeight="1">
      <c r="A35" s="271">
        <v>23</v>
      </c>
      <c r="B35" s="129"/>
      <c r="C35" s="692"/>
      <c r="D35" s="693"/>
      <c r="E35" s="694"/>
      <c r="F35" s="694"/>
      <c r="G35" s="694"/>
      <c r="H35" s="694"/>
      <c r="I35" s="692"/>
      <c r="J35" s="693"/>
      <c r="K35" s="129"/>
    </row>
    <row r="36" spans="1:11" ht="49.5" customHeight="1">
      <c r="A36" s="271">
        <v>24</v>
      </c>
      <c r="B36" s="129"/>
      <c r="C36" s="692"/>
      <c r="D36" s="693"/>
      <c r="E36" s="694"/>
      <c r="F36" s="694"/>
      <c r="G36" s="694"/>
      <c r="H36" s="694"/>
      <c r="I36" s="692"/>
      <c r="J36" s="693"/>
      <c r="K36" s="129"/>
    </row>
    <row r="37" spans="1:11" ht="49.5" customHeight="1">
      <c r="A37" s="271">
        <v>25</v>
      </c>
      <c r="B37" s="129"/>
      <c r="C37" s="692"/>
      <c r="D37" s="693"/>
      <c r="E37" s="694"/>
      <c r="F37" s="694"/>
      <c r="G37" s="694"/>
      <c r="H37" s="694"/>
      <c r="I37" s="692"/>
      <c r="J37" s="693"/>
      <c r="K37" s="129"/>
    </row>
    <row r="38" spans="1:11" ht="49.5" customHeight="1">
      <c r="A38" s="271">
        <v>26</v>
      </c>
      <c r="B38" s="129"/>
      <c r="C38" s="692"/>
      <c r="D38" s="693"/>
      <c r="E38" s="694"/>
      <c r="F38" s="694"/>
      <c r="G38" s="694"/>
      <c r="H38" s="694"/>
      <c r="I38" s="692"/>
      <c r="J38" s="693"/>
      <c r="K38" s="129"/>
    </row>
    <row r="39" spans="1:11" ht="49.5" customHeight="1">
      <c r="A39" s="271">
        <v>27</v>
      </c>
      <c r="B39" s="129"/>
      <c r="C39" s="692"/>
      <c r="D39" s="693"/>
      <c r="E39" s="694"/>
      <c r="F39" s="694"/>
      <c r="G39" s="694"/>
      <c r="H39" s="694"/>
      <c r="I39" s="692"/>
      <c r="J39" s="693"/>
      <c r="K39" s="129"/>
    </row>
    <row r="40" spans="1:11" ht="49.5" customHeight="1">
      <c r="A40" s="271">
        <v>28</v>
      </c>
      <c r="B40" s="129"/>
      <c r="C40" s="692"/>
      <c r="D40" s="693"/>
      <c r="E40" s="694"/>
      <c r="F40" s="694"/>
      <c r="G40" s="694"/>
      <c r="H40" s="694"/>
      <c r="I40" s="692"/>
      <c r="J40" s="693"/>
      <c r="K40" s="129"/>
    </row>
    <row r="41" spans="1:11" ht="49.5" customHeight="1">
      <c r="A41" s="271">
        <v>29</v>
      </c>
      <c r="B41" s="129"/>
      <c r="C41" s="692"/>
      <c r="D41" s="693"/>
      <c r="E41" s="694"/>
      <c r="F41" s="694"/>
      <c r="G41" s="694"/>
      <c r="H41" s="694"/>
      <c r="I41" s="692"/>
      <c r="J41" s="693"/>
      <c r="K41" s="129"/>
    </row>
    <row r="42" spans="1:11" ht="49.5" customHeight="1">
      <c r="A42" s="271">
        <v>30</v>
      </c>
      <c r="B42" s="129"/>
      <c r="C42" s="692"/>
      <c r="D42" s="693"/>
      <c r="E42" s="694"/>
      <c r="F42" s="694"/>
      <c r="G42" s="694"/>
      <c r="H42" s="694"/>
      <c r="I42" s="692"/>
      <c r="J42" s="693"/>
      <c r="K42" s="129"/>
    </row>
    <row r="43" spans="1:11" ht="49.5" customHeight="1">
      <c r="A43" s="287">
        <v>31</v>
      </c>
      <c r="B43" s="286"/>
      <c r="C43" s="288"/>
      <c r="D43" s="289"/>
      <c r="E43" s="694"/>
      <c r="F43" s="694"/>
      <c r="G43" s="694"/>
      <c r="H43" s="694"/>
      <c r="I43" s="288"/>
      <c r="J43" s="289"/>
      <c r="K43" s="286"/>
    </row>
    <row r="44" spans="1:11" ht="49.5" customHeight="1">
      <c r="A44" s="287">
        <v>32</v>
      </c>
      <c r="B44" s="286"/>
      <c r="C44" s="288"/>
      <c r="D44" s="289"/>
      <c r="E44" s="694"/>
      <c r="F44" s="694"/>
      <c r="G44" s="694"/>
      <c r="H44" s="694"/>
      <c r="I44" s="288"/>
      <c r="J44" s="289"/>
      <c r="K44" s="286"/>
    </row>
    <row r="45" spans="1:11" ht="49.5" customHeight="1">
      <c r="A45" s="287">
        <v>33</v>
      </c>
      <c r="B45" s="286"/>
      <c r="C45" s="288"/>
      <c r="D45" s="289"/>
      <c r="E45" s="694"/>
      <c r="F45" s="694"/>
      <c r="G45" s="694"/>
      <c r="H45" s="694"/>
      <c r="I45" s="288"/>
      <c r="J45" s="289"/>
      <c r="K45" s="286"/>
    </row>
    <row r="46" spans="1:11" ht="49.5" customHeight="1">
      <c r="A46" s="287">
        <v>34</v>
      </c>
      <c r="B46" s="286"/>
      <c r="C46" s="288"/>
      <c r="D46" s="289"/>
      <c r="E46" s="694"/>
      <c r="F46" s="694"/>
      <c r="G46" s="694"/>
      <c r="H46" s="694"/>
      <c r="I46" s="288"/>
      <c r="J46" s="289"/>
      <c r="K46" s="286"/>
    </row>
    <row r="47" spans="1:11" ht="49.5" customHeight="1">
      <c r="A47" s="287">
        <v>35</v>
      </c>
      <c r="B47" s="286"/>
      <c r="C47" s="288"/>
      <c r="D47" s="289"/>
      <c r="E47" s="694"/>
      <c r="F47" s="694"/>
      <c r="G47" s="694"/>
      <c r="H47" s="694"/>
      <c r="I47" s="288"/>
      <c r="J47" s="289"/>
      <c r="K47" s="286"/>
    </row>
    <row r="48" spans="1:11" ht="49.5" customHeight="1">
      <c r="A48" s="287">
        <v>36</v>
      </c>
      <c r="B48" s="129"/>
      <c r="C48" s="692"/>
      <c r="D48" s="693"/>
      <c r="E48" s="694"/>
      <c r="F48" s="694"/>
      <c r="G48" s="694"/>
      <c r="H48" s="694"/>
      <c r="I48" s="692"/>
      <c r="J48" s="693"/>
      <c r="K48" s="129"/>
    </row>
    <row r="49" spans="1:11" ht="49.5" customHeight="1">
      <c r="A49" s="287">
        <v>37</v>
      </c>
      <c r="B49" s="129"/>
      <c r="C49" s="692"/>
      <c r="D49" s="693"/>
      <c r="E49" s="694"/>
      <c r="F49" s="694"/>
      <c r="G49" s="694"/>
      <c r="H49" s="694"/>
      <c r="I49" s="692"/>
      <c r="J49" s="693"/>
      <c r="K49" s="129"/>
    </row>
    <row r="50" spans="1:11" ht="49.5" customHeight="1">
      <c r="A50" s="287">
        <v>38</v>
      </c>
      <c r="B50" s="129"/>
      <c r="C50" s="692"/>
      <c r="D50" s="693"/>
      <c r="E50" s="694"/>
      <c r="F50" s="694"/>
      <c r="G50" s="694"/>
      <c r="H50" s="694"/>
      <c r="I50" s="692"/>
      <c r="J50" s="693"/>
      <c r="K50" s="129"/>
    </row>
    <row r="51" spans="1:11" ht="49.5" customHeight="1">
      <c r="A51" s="287">
        <v>39</v>
      </c>
      <c r="B51" s="129"/>
      <c r="C51" s="692"/>
      <c r="D51" s="693"/>
      <c r="E51" s="694"/>
      <c r="F51" s="694"/>
      <c r="G51" s="694"/>
      <c r="H51" s="694"/>
      <c r="I51" s="692"/>
      <c r="J51" s="693"/>
      <c r="K51" s="129"/>
    </row>
    <row r="52" spans="1:11" ht="49.5" customHeight="1">
      <c r="A52" s="287">
        <v>40</v>
      </c>
      <c r="B52" s="129"/>
      <c r="C52" s="692"/>
      <c r="D52" s="693"/>
      <c r="E52" s="694"/>
      <c r="F52" s="694"/>
      <c r="G52" s="694"/>
      <c r="H52" s="694"/>
      <c r="I52" s="692"/>
      <c r="J52" s="693"/>
      <c r="K52" s="129"/>
    </row>
    <row r="54" spans="1:11">
      <c r="B54" s="266" t="s">
        <v>126</v>
      </c>
      <c r="H54" s="266" t="str">
        <f>Rekap!L55</f>
        <v xml:space="preserve">Dompu,  </v>
      </c>
    </row>
    <row r="55" spans="1:11">
      <c r="B55" s="266" t="str">
        <f>Rekap!D56</f>
        <v>Kepala Sekolah,</v>
      </c>
      <c r="H55" s="266" t="s">
        <v>127</v>
      </c>
    </row>
    <row r="59" spans="1:11">
      <c r="B59" s="268" t="str">
        <f>Rekap!D59</f>
        <v>H. Hasan, S.Pd</v>
      </c>
      <c r="H59" s="266" t="str">
        <f>Rekap!L59</f>
        <v/>
      </c>
    </row>
    <row r="60" spans="1:11">
      <c r="B60" s="266" t="str">
        <f>Rekap!D60</f>
        <v>NIP.  196812311992021008</v>
      </c>
      <c r="H60" s="266" t="str">
        <f>Rekap!L60</f>
        <v>NIP.</v>
      </c>
    </row>
  </sheetData>
  <sheetProtection password="CA29" sheet="1" objects="1" scenarios="1"/>
  <mergeCells count="118">
    <mergeCell ref="B1:J1"/>
    <mergeCell ref="B2:J2"/>
    <mergeCell ref="B3:J3"/>
    <mergeCell ref="B5:J5"/>
    <mergeCell ref="A11:K11"/>
    <mergeCell ref="C12:D12"/>
    <mergeCell ref="E12:H12"/>
    <mergeCell ref="I12:J12"/>
    <mergeCell ref="C15:D15"/>
    <mergeCell ref="E15:H15"/>
    <mergeCell ref="I15:J15"/>
    <mergeCell ref="C16:D16"/>
    <mergeCell ref="E16:H16"/>
    <mergeCell ref="I16:J16"/>
    <mergeCell ref="C13:D13"/>
    <mergeCell ref="E13:H13"/>
    <mergeCell ref="I13:J13"/>
    <mergeCell ref="C14:D14"/>
    <mergeCell ref="E14:H14"/>
    <mergeCell ref="I14:J14"/>
    <mergeCell ref="C19:D19"/>
    <mergeCell ref="E19:H19"/>
    <mergeCell ref="I19:J19"/>
    <mergeCell ref="C20:D20"/>
    <mergeCell ref="E20:H20"/>
    <mergeCell ref="I20:J20"/>
    <mergeCell ref="C17:D17"/>
    <mergeCell ref="E17:H17"/>
    <mergeCell ref="I17:J17"/>
    <mergeCell ref="C18:D18"/>
    <mergeCell ref="E18:H18"/>
    <mergeCell ref="I18:J18"/>
    <mergeCell ref="C23:D23"/>
    <mergeCell ref="E23:H23"/>
    <mergeCell ref="I23:J23"/>
    <mergeCell ref="C24:D24"/>
    <mergeCell ref="E24:H24"/>
    <mergeCell ref="I24:J24"/>
    <mergeCell ref="C21:D21"/>
    <mergeCell ref="E21:H21"/>
    <mergeCell ref="I21:J21"/>
    <mergeCell ref="C22:D22"/>
    <mergeCell ref="E22:H22"/>
    <mergeCell ref="I22:J22"/>
    <mergeCell ref="C27:D27"/>
    <mergeCell ref="E27:H27"/>
    <mergeCell ref="I27:J27"/>
    <mergeCell ref="C28:D28"/>
    <mergeCell ref="E28:H28"/>
    <mergeCell ref="I28:J28"/>
    <mergeCell ref="C25:D25"/>
    <mergeCell ref="E25:H25"/>
    <mergeCell ref="I25:J25"/>
    <mergeCell ref="C26:D26"/>
    <mergeCell ref="E26:H26"/>
    <mergeCell ref="I26:J26"/>
    <mergeCell ref="C31:D31"/>
    <mergeCell ref="E31:H31"/>
    <mergeCell ref="I31:J31"/>
    <mergeCell ref="C32:D32"/>
    <mergeCell ref="E32:H32"/>
    <mergeCell ref="I32:J32"/>
    <mergeCell ref="C29:D29"/>
    <mergeCell ref="E29:H29"/>
    <mergeCell ref="I29:J29"/>
    <mergeCell ref="C30:D30"/>
    <mergeCell ref="E30:H30"/>
    <mergeCell ref="I30:J30"/>
    <mergeCell ref="C35:D35"/>
    <mergeCell ref="E35:H35"/>
    <mergeCell ref="I35:J35"/>
    <mergeCell ref="C36:D36"/>
    <mergeCell ref="E36:H36"/>
    <mergeCell ref="I36:J36"/>
    <mergeCell ref="C33:D33"/>
    <mergeCell ref="E33:H33"/>
    <mergeCell ref="I33:J33"/>
    <mergeCell ref="C34:D34"/>
    <mergeCell ref="E34:H34"/>
    <mergeCell ref="I34:J34"/>
    <mergeCell ref="C39:D39"/>
    <mergeCell ref="E39:H39"/>
    <mergeCell ref="I39:J39"/>
    <mergeCell ref="C40:D40"/>
    <mergeCell ref="E40:H40"/>
    <mergeCell ref="I40:J40"/>
    <mergeCell ref="C37:D37"/>
    <mergeCell ref="E37:H37"/>
    <mergeCell ref="I37:J37"/>
    <mergeCell ref="C38:D38"/>
    <mergeCell ref="E38:H38"/>
    <mergeCell ref="I38:J38"/>
    <mergeCell ref="C48:D48"/>
    <mergeCell ref="E48:H48"/>
    <mergeCell ref="I48:J48"/>
    <mergeCell ref="C49:D49"/>
    <mergeCell ref="E49:H49"/>
    <mergeCell ref="I49:J49"/>
    <mergeCell ref="C41:D41"/>
    <mergeCell ref="E41:H41"/>
    <mergeCell ref="I41:J41"/>
    <mergeCell ref="C42:D42"/>
    <mergeCell ref="E42:H42"/>
    <mergeCell ref="I42:J42"/>
    <mergeCell ref="E43:H43"/>
    <mergeCell ref="E44:H44"/>
    <mergeCell ref="E45:H45"/>
    <mergeCell ref="E46:H46"/>
    <mergeCell ref="E47:H47"/>
    <mergeCell ref="C52:D52"/>
    <mergeCell ref="E52:H52"/>
    <mergeCell ref="I52:J52"/>
    <mergeCell ref="C50:D50"/>
    <mergeCell ref="E50:H50"/>
    <mergeCell ref="I50:J50"/>
    <mergeCell ref="C51:D51"/>
    <mergeCell ref="E51:H51"/>
    <mergeCell ref="I51:J51"/>
  </mergeCells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42"/>
  <sheetViews>
    <sheetView topLeftCell="Q8" zoomScale="80" zoomScaleNormal="80" workbookViewId="0">
      <selection activeCell="S14" sqref="S14"/>
    </sheetView>
  </sheetViews>
  <sheetFormatPr defaultRowHeight="15"/>
  <cols>
    <col min="12" max="12" width="27" bestFit="1" customWidth="1"/>
    <col min="13" max="13" width="46.7109375" bestFit="1" customWidth="1"/>
    <col min="14" max="14" width="40.140625" bestFit="1" customWidth="1"/>
    <col min="15" max="15" width="38.85546875" customWidth="1"/>
    <col min="16" max="16" width="40.28515625" bestFit="1" customWidth="1"/>
    <col min="17" max="17" width="41.5703125" bestFit="1" customWidth="1"/>
    <col min="18" max="18" width="34.7109375" customWidth="1"/>
    <col min="19" max="19" width="32.85546875" customWidth="1"/>
    <col min="20" max="20" width="34.85546875" customWidth="1"/>
  </cols>
  <sheetData>
    <row r="1" spans="1:50">
      <c r="A1" s="215">
        <v>1</v>
      </c>
      <c r="B1" s="215">
        <v>2</v>
      </c>
      <c r="C1" s="215">
        <v>3</v>
      </c>
      <c r="D1" s="215">
        <v>4</v>
      </c>
      <c r="E1" s="215">
        <v>5</v>
      </c>
      <c r="F1" s="215">
        <v>6</v>
      </c>
      <c r="G1" s="215">
        <v>7</v>
      </c>
      <c r="H1" s="215">
        <v>8</v>
      </c>
      <c r="I1" s="215">
        <v>9</v>
      </c>
      <c r="J1" s="215">
        <v>10</v>
      </c>
      <c r="K1" s="215">
        <v>11</v>
      </c>
      <c r="L1" s="215">
        <v>12</v>
      </c>
      <c r="M1" s="215">
        <v>13</v>
      </c>
      <c r="N1" s="215">
        <v>14</v>
      </c>
      <c r="O1" s="215">
        <v>15</v>
      </c>
      <c r="P1" s="215">
        <v>16</v>
      </c>
      <c r="Q1" s="215">
        <v>17</v>
      </c>
      <c r="R1" s="215">
        <v>18</v>
      </c>
      <c r="S1" s="215">
        <v>19</v>
      </c>
      <c r="T1" s="215">
        <v>20</v>
      </c>
      <c r="U1" s="215">
        <v>21</v>
      </c>
      <c r="V1" s="215">
        <v>22</v>
      </c>
      <c r="W1" s="215">
        <v>23</v>
      </c>
      <c r="X1" s="215">
        <v>24</v>
      </c>
      <c r="Y1" s="215">
        <v>25</v>
      </c>
      <c r="Z1" s="215">
        <v>26</v>
      </c>
      <c r="AA1" s="215">
        <v>27</v>
      </c>
      <c r="AB1" s="215">
        <v>28</v>
      </c>
      <c r="AC1" s="215">
        <v>29</v>
      </c>
      <c r="AD1" s="215">
        <v>30</v>
      </c>
      <c r="AE1" s="215">
        <v>31</v>
      </c>
      <c r="AF1" s="215">
        <v>32</v>
      </c>
      <c r="AG1" s="215">
        <v>33</v>
      </c>
      <c r="AH1" s="215">
        <v>34</v>
      </c>
      <c r="AI1" s="215">
        <v>35</v>
      </c>
      <c r="AJ1" s="215">
        <v>36</v>
      </c>
      <c r="AK1" s="215">
        <v>37</v>
      </c>
      <c r="AL1" s="215">
        <v>38</v>
      </c>
      <c r="AM1" s="215">
        <v>39</v>
      </c>
      <c r="AN1" s="215">
        <v>40</v>
      </c>
      <c r="AO1" s="215">
        <v>41</v>
      </c>
      <c r="AP1" s="215">
        <v>42</v>
      </c>
      <c r="AQ1" s="215">
        <v>43</v>
      </c>
      <c r="AR1" s="215">
        <v>44</v>
      </c>
      <c r="AS1" s="215">
        <v>45</v>
      </c>
      <c r="AT1" s="215">
        <v>46</v>
      </c>
      <c r="AU1" s="215">
        <v>47</v>
      </c>
      <c r="AV1" s="215">
        <v>48</v>
      </c>
      <c r="AW1" s="215">
        <v>49</v>
      </c>
      <c r="AX1" s="215">
        <v>50</v>
      </c>
    </row>
    <row r="2" spans="1:50">
      <c r="A2" s="219" t="s">
        <v>71</v>
      </c>
      <c r="B2" s="219" t="s">
        <v>2</v>
      </c>
      <c r="C2" s="219" t="str">
        <f>IF(Pengetahuan!C13="","",Pengetahuan!C13)</f>
        <v/>
      </c>
      <c r="D2" s="219" t="str">
        <f>IF(Pengetahuan!C14="","",Pengetahuan!C14)</f>
        <v/>
      </c>
      <c r="E2" s="219" t="str">
        <f>IF(Pengetahuan!C15="","",Pengetahuan!C15)</f>
        <v/>
      </c>
      <c r="F2" s="219" t="str">
        <f>IF(Pengetahuan!C16="","",Pengetahuan!C16)</f>
        <v/>
      </c>
      <c r="G2" s="219" t="str">
        <f>IF(Pengetahuan!C17="","",Pengetahuan!C17)</f>
        <v/>
      </c>
      <c r="H2" s="219" t="str">
        <f>IF(Pengetahuan!C18="","",Pengetahuan!C18)</f>
        <v/>
      </c>
      <c r="I2" s="219" t="str">
        <f>IF(Pengetahuan!C19="","",Pengetahuan!C19)</f>
        <v/>
      </c>
      <c r="J2" s="219" t="str">
        <f>IF(Pengetahuan!C20="","",Pengetahuan!C20)</f>
        <v/>
      </c>
      <c r="K2" s="220" t="s">
        <v>32</v>
      </c>
      <c r="L2" s="220" t="s">
        <v>43</v>
      </c>
      <c r="M2" s="219" t="str">
        <f>C2</f>
        <v/>
      </c>
      <c r="N2" s="219" t="str">
        <f t="shared" ref="N2:T2" si="0">D2</f>
        <v/>
      </c>
      <c r="O2" s="219" t="str">
        <f t="shared" si="0"/>
        <v/>
      </c>
      <c r="P2" s="219" t="str">
        <f t="shared" si="0"/>
        <v/>
      </c>
      <c r="Q2" s="219" t="str">
        <f t="shared" si="0"/>
        <v/>
      </c>
      <c r="R2" s="219" t="str">
        <f t="shared" si="0"/>
        <v/>
      </c>
      <c r="S2" s="219" t="str">
        <f t="shared" si="0"/>
        <v/>
      </c>
      <c r="T2" s="219" t="str">
        <f t="shared" si="0"/>
        <v/>
      </c>
    </row>
    <row r="3" spans="1:50">
      <c r="A3">
        <f>IF(data!A20=0,"",data!A20)</f>
        <v>1</v>
      </c>
      <c r="B3" t="str">
        <f>IF(data!E20=0,"",data!E20)</f>
        <v>ADID AKBAR</v>
      </c>
      <c r="C3" s="221" t="str">
        <f>IFERROR(ROUND(Pengetahuan!C26,0),"")</f>
        <v/>
      </c>
      <c r="D3" s="221" t="str">
        <f>IFERROR(ROUND(Pengetahuan!D26,0),"")</f>
        <v/>
      </c>
      <c r="E3" s="221" t="str">
        <f>IFERROR(ROUND(Pengetahuan!E26,0),"")</f>
        <v/>
      </c>
      <c r="F3" s="221" t="str">
        <f>IFERROR(ROUND(Pengetahuan!F26,0),"")</f>
        <v/>
      </c>
      <c r="G3" s="221" t="str">
        <f>IFERROR(ROUND(Pengetahuan!G26,0),"")</f>
        <v/>
      </c>
      <c r="H3" s="221" t="str">
        <f>IFERROR(ROUND(Pengetahuan!H26,0),"")</f>
        <v/>
      </c>
      <c r="I3" s="221" t="str">
        <f>IFERROR(ROUND(Pengetahuan!I26,0),"")</f>
        <v/>
      </c>
      <c r="J3" s="221" t="str">
        <f>IFERROR(ROUND(Pengetahuan!J26,0),"")</f>
        <v/>
      </c>
      <c r="K3" s="218">
        <f>Kriteria!E10</f>
        <v>100</v>
      </c>
      <c r="L3" s="216" t="str">
        <f>Kriteria!D16</f>
        <v>Sangat Menguasai</v>
      </c>
      <c r="M3" t="str">
        <f>IF(C3&lt;$K$6,$L$6&amp;" "&amp;$C$2,IF(C3&lt;$K$5,$L$5&amp;" "&amp;$C$2,IF(C3&lt;$K$4,$L$4&amp;" "&amp;$C$2,IF(C3&lt;$K$3,$L$3&amp;" "&amp;$C$2,""))))</f>
        <v/>
      </c>
      <c r="N3" t="str">
        <f>IF(D3&lt;$K$6,$L$6&amp;" "&amp;$D$2,IF(D3&lt;$K$5,$L$5&amp;" "&amp;$D$2,IF(D3&lt;$K$4,$L$4&amp;" "&amp;$D$2,IF(D3&lt;$K$3,$L$3&amp;" "&amp;$D$2,""))))</f>
        <v/>
      </c>
      <c r="O3" t="str">
        <f>IF(E3&lt;$K$6,$L$6&amp;" "&amp;$E$2,IF(E3&lt;$K$5,$L$5&amp;" "&amp;$E$2,IF(E3&lt;$K$4,$L$4&amp;" "&amp;$E$2,IF(E3&lt;$K$3,$L$3&amp;" "&amp;$E$2,""))))</f>
        <v/>
      </c>
      <c r="P3" t="str">
        <f>IF(F3&lt;$K$6,$L$6&amp;" "&amp;$F$2,IF(F3&lt;$K$5,$L$5&amp;" "&amp;$F$2,IF(F3&lt;$K$4,$L$4&amp;" "&amp;$F$2,IF(F3&lt;$K$3,$L$3&amp;" "&amp;$F$2,""))))</f>
        <v/>
      </c>
      <c r="Q3" t="str">
        <f>IF(G3&lt;$K$6,$L$6&amp;" "&amp;$G$2,IF(G3&lt;$K$5,$L$5&amp;" "&amp;$G$2,IF(G3&lt;$K$4,$L$4&amp;" "&amp;$G$2,IF(G3&lt;$K$3,$L$3&amp;" "&amp;$G$2,""))))</f>
        <v/>
      </c>
      <c r="R3" t="str">
        <f>IF(H3&lt;$K$6,$L$6&amp;" "&amp;$H$2,IF(H3&lt;$K$5,$L$5&amp;" "&amp;$H$2,IF(H3&lt;$K$4,$L$4&amp;" "&amp;$H$2,IF(H3&lt;$K$3,$L$3&amp;" "&amp;$H$2,""))))</f>
        <v/>
      </c>
      <c r="S3" t="str">
        <f>IF(I3&lt;$K$6,$L$6&amp;" "&amp;$I$2,IF(I3&lt;$K$5,$L$5&amp;" "&amp;$I$2,IF(I3&lt;$K$4,$L$4&amp;" "&amp;$I$2,IF(I3&lt;$K$3,$L$3&amp;" "&amp;$I$2,""))))</f>
        <v/>
      </c>
      <c r="T3" t="str">
        <f>IF(J3&lt;$K$6,$L$6&amp;" "&amp;$J$2,IF(J3&lt;$K$5,$L$5&amp;" "&amp;$J$2,IF(J3&lt;$K$4,$L$4&amp;" "&amp;$J$2,IF(J3&lt;$K$3,$L$3&amp;" "&amp;$J$2,""))))</f>
        <v/>
      </c>
    </row>
    <row r="4" spans="1:50">
      <c r="A4">
        <f>IF(data!A21=0,"",data!A21)</f>
        <v>2</v>
      </c>
      <c r="B4" t="str">
        <f>IF(data!E21=0,"",data!E21)</f>
        <v>ABDUL AZZIZ</v>
      </c>
      <c r="C4" s="221" t="str">
        <f>IFERROR(ROUND(Pengetahuan!C27,0),"")</f>
        <v/>
      </c>
      <c r="D4" s="221" t="str">
        <f>IFERROR(ROUND(Pengetahuan!D27,0),"")</f>
        <v/>
      </c>
      <c r="E4" s="221" t="str">
        <f>IFERROR(ROUND(Pengetahuan!E27,0),"")</f>
        <v/>
      </c>
      <c r="F4" s="221" t="str">
        <f>IFERROR(ROUND(Pengetahuan!F27,0),"")</f>
        <v/>
      </c>
      <c r="G4" s="221" t="str">
        <f>IFERROR(ROUND(Pengetahuan!G27,0),"")</f>
        <v/>
      </c>
      <c r="H4" s="221" t="str">
        <f>IFERROR(ROUND(Pengetahuan!H27,0),"")</f>
        <v/>
      </c>
      <c r="I4" s="221" t="str">
        <f>IFERROR(ROUND(Pengetahuan!I27,0),"")</f>
        <v/>
      </c>
      <c r="J4" s="221" t="str">
        <f>IFERROR(ROUND(Pengetahuan!J27,0),"")</f>
        <v/>
      </c>
      <c r="K4" s="218">
        <f>Kriteria!E11</f>
        <v>89</v>
      </c>
      <c r="L4" s="216" t="str">
        <f>Kriteria!D17</f>
        <v>Menguasai</v>
      </c>
      <c r="M4" t="str">
        <f t="shared" ref="M4:M42" si="1">IF(C4&lt;$K$6,$L$6&amp;" "&amp;$C$2,IF(C4&lt;$K$5,$L$5&amp;" "&amp;$C$2,IF(C4&lt;$K$4,$L$4&amp;" "&amp;$C$2,IF(C4&lt;$K$3,$L$3&amp;" "&amp;$C$2,""))))</f>
        <v/>
      </c>
      <c r="N4" t="str">
        <f t="shared" ref="N4:N42" si="2">IF(D4&lt;$K$6,$L$6&amp;" "&amp;$D$2,IF(D4&lt;$K$5,$L$5&amp;" "&amp;$D$2,IF(D4&lt;$K$4,$L$4&amp;" "&amp;$D$2,IF(D4&lt;$K$3,$L$3&amp;" "&amp;$D$2,""))))</f>
        <v/>
      </c>
      <c r="O4" t="str">
        <f t="shared" ref="O4:O42" si="3">IF(E4&lt;$K$6,$L$6&amp;" "&amp;$E$2,IF(E4&lt;$K$5,$L$5&amp;" "&amp;$E$2,IF(E4&lt;$K$4,$L$4&amp;" "&amp;$E$2,IF(E4&lt;$K$3,$L$3&amp;" "&amp;$E$2,""))))</f>
        <v/>
      </c>
      <c r="P4" t="str">
        <f t="shared" ref="P4:P42" si="4">IF(F4&lt;$K$6,$L$6&amp;" "&amp;$F$2,IF(F4&lt;$K$5,$L$5&amp;" "&amp;$F$2,IF(F4&lt;$K$4,$L$4&amp;" "&amp;$F$2,IF(F4&lt;$K$3,$L$3&amp;" "&amp;$F$2,""))))</f>
        <v/>
      </c>
      <c r="Q4" t="str">
        <f t="shared" ref="Q4:Q42" si="5">IF(G4&lt;$K$6,$L$6&amp;" "&amp;$G$2,IF(G4&lt;$K$5,$L$5&amp;" "&amp;$G$2,IF(G4&lt;$K$4,$L$4&amp;" "&amp;$G$2,IF(G4&lt;$K$3,$L$3&amp;" "&amp;$G$2,""))))</f>
        <v/>
      </c>
      <c r="R4" t="str">
        <f t="shared" ref="R4:R42" si="6">IF(H4&lt;$K$6,$L$6&amp;" "&amp;$H$2,IF(H4&lt;$K$5,$L$5&amp;" "&amp;$H$2,IF(H4&lt;$K$4,$L$4&amp;" "&amp;$H$2,IF(H4&lt;$K$3,$L$3&amp;" "&amp;$H$2,""))))</f>
        <v/>
      </c>
      <c r="S4" t="str">
        <f t="shared" ref="S4:S42" si="7">IF(I4&lt;$K$6,$L$6&amp;" "&amp;$I$2,IF(I4&lt;$K$5,$L$5&amp;" "&amp;$I$2,IF(I4&lt;$K$4,$L$4&amp;" "&amp;$I$2,IF(I4&lt;$K$3,$L$3&amp;" "&amp;$I$2,""))))</f>
        <v/>
      </c>
      <c r="T4" t="str">
        <f t="shared" ref="T4:T42" si="8">IF(J4&lt;$K$6,$L$6&amp;" "&amp;$J$2,IF(J4&lt;$K$5,$L$5&amp;" "&amp;$J$2,IF(J4&lt;$K$4,$L$4&amp;" "&amp;$J$2,IF(J4&lt;$K$3,$L$3&amp;" "&amp;$J$2,""))))</f>
        <v/>
      </c>
    </row>
    <row r="5" spans="1:50">
      <c r="A5">
        <f>IF(data!A22=0,"",data!A22)</f>
        <v>3</v>
      </c>
      <c r="B5" t="str">
        <f>IF(data!E22=0,"",data!E22)</f>
        <v>AFRIZAL</v>
      </c>
      <c r="C5" s="221" t="str">
        <f>IFERROR(ROUND(Pengetahuan!C28,0),"")</f>
        <v/>
      </c>
      <c r="D5" s="221" t="str">
        <f>IFERROR(ROUND(Pengetahuan!D28,0),"")</f>
        <v/>
      </c>
      <c r="E5" s="221" t="str">
        <f>IFERROR(ROUND(Pengetahuan!E28,0),"")</f>
        <v/>
      </c>
      <c r="F5" s="221" t="str">
        <f>IFERROR(ROUND(Pengetahuan!F28,0),"")</f>
        <v/>
      </c>
      <c r="G5" s="221" t="str">
        <f>IFERROR(ROUND(Pengetahuan!G28,0),"")</f>
        <v/>
      </c>
      <c r="H5" s="221" t="str">
        <f>IFERROR(ROUND(Pengetahuan!H28,0),"")</f>
        <v/>
      </c>
      <c r="I5" s="221" t="str">
        <f>IFERROR(ROUND(Pengetahuan!I28,0),"")</f>
        <v/>
      </c>
      <c r="J5" s="221" t="str">
        <f>IFERROR(ROUND(Pengetahuan!J28,0),"")</f>
        <v/>
      </c>
      <c r="K5" s="218">
        <f>Kriteria!E12</f>
        <v>84</v>
      </c>
      <c r="L5" s="216" t="str">
        <f>Kriteria!D18</f>
        <v>Cukup Menguasai</v>
      </c>
      <c r="M5" t="str">
        <f t="shared" si="1"/>
        <v/>
      </c>
      <c r="N5" t="str">
        <f t="shared" si="2"/>
        <v/>
      </c>
      <c r="O5" t="str">
        <f t="shared" si="3"/>
        <v/>
      </c>
      <c r="P5" t="str">
        <f t="shared" si="4"/>
        <v/>
      </c>
      <c r="Q5" t="str">
        <f t="shared" si="5"/>
        <v/>
      </c>
      <c r="R5" t="str">
        <f t="shared" si="6"/>
        <v/>
      </c>
      <c r="S5" t="str">
        <f t="shared" si="7"/>
        <v/>
      </c>
      <c r="T5" t="str">
        <f t="shared" si="8"/>
        <v/>
      </c>
    </row>
    <row r="6" spans="1:50">
      <c r="A6">
        <f>IF(data!A23=0,"",data!A23)</f>
        <v>4</v>
      </c>
      <c r="B6" t="str">
        <f>IF(data!E23=0,"",data!E23)</f>
        <v>APRILNINGSIH SUSILAWATI</v>
      </c>
      <c r="C6" s="221" t="str">
        <f>IFERROR(ROUND(Pengetahuan!C29,0),"")</f>
        <v/>
      </c>
      <c r="D6" s="221" t="str">
        <f>IFERROR(ROUND(Pengetahuan!D29,0),"")</f>
        <v/>
      </c>
      <c r="E6" s="221" t="str">
        <f>IFERROR(ROUND(Pengetahuan!E29,0),"")</f>
        <v/>
      </c>
      <c r="F6" s="221" t="str">
        <f>IFERROR(ROUND(Pengetahuan!F29,0),"")</f>
        <v/>
      </c>
      <c r="G6" s="221" t="str">
        <f>IFERROR(ROUND(Pengetahuan!G29,0),"")</f>
        <v/>
      </c>
      <c r="H6" s="221" t="str">
        <f>IFERROR(ROUND(Pengetahuan!H29,0),"")</f>
        <v/>
      </c>
      <c r="I6" s="221" t="str">
        <f>IFERROR(ROUND(Pengetahuan!I29,0),"")</f>
        <v/>
      </c>
      <c r="J6" s="221" t="str">
        <f>IFERROR(ROUND(Pengetahuan!J29,0),"")</f>
        <v/>
      </c>
      <c r="K6" s="218">
        <f>Kriteria!E13</f>
        <v>76</v>
      </c>
      <c r="L6" s="216" t="str">
        <f>Kriteria!D19</f>
        <v>Perlu Latihan Agar Menguasai</v>
      </c>
      <c r="M6" t="str">
        <f t="shared" si="1"/>
        <v/>
      </c>
      <c r="N6" t="str">
        <f t="shared" si="2"/>
        <v/>
      </c>
      <c r="O6" t="str">
        <f t="shared" si="3"/>
        <v/>
      </c>
      <c r="P6" t="str">
        <f t="shared" si="4"/>
        <v/>
      </c>
      <c r="Q6" t="str">
        <f t="shared" si="5"/>
        <v/>
      </c>
      <c r="R6" t="str">
        <f t="shared" si="6"/>
        <v/>
      </c>
      <c r="S6" t="str">
        <f t="shared" si="7"/>
        <v/>
      </c>
      <c r="T6" t="str">
        <f t="shared" si="8"/>
        <v/>
      </c>
    </row>
    <row r="7" spans="1:50">
      <c r="A7">
        <f>IF(data!A24=0,"",data!A24)</f>
        <v>5</v>
      </c>
      <c r="B7" t="str">
        <f>IF(data!E24=0,"",data!E24)</f>
        <v>ANDRA SAPUTRA</v>
      </c>
      <c r="C7" s="221" t="str">
        <f>IFERROR(ROUND(Pengetahuan!C30,0),"")</f>
        <v/>
      </c>
      <c r="D7" s="221" t="str">
        <f>IFERROR(ROUND(Pengetahuan!D30,0),"")</f>
        <v/>
      </c>
      <c r="E7" s="221" t="str">
        <f>IFERROR(ROUND(Pengetahuan!E30,0),"")</f>
        <v/>
      </c>
      <c r="F7" s="221" t="str">
        <f>IFERROR(ROUND(Pengetahuan!F30,0),"")</f>
        <v/>
      </c>
      <c r="G7" s="221" t="str">
        <f>IFERROR(ROUND(Pengetahuan!G30,0),"")</f>
        <v/>
      </c>
      <c r="H7" s="221" t="str">
        <f>IFERROR(ROUND(Pengetahuan!H30,0),"")</f>
        <v/>
      </c>
      <c r="I7" s="221" t="str">
        <f>IFERROR(ROUND(Pengetahuan!I30,0),"")</f>
        <v/>
      </c>
      <c r="J7" s="221" t="str">
        <f>IFERROR(ROUND(Pengetahuan!J30,0),"")</f>
        <v/>
      </c>
      <c r="M7" t="str">
        <f t="shared" si="1"/>
        <v/>
      </c>
      <c r="N7" t="str">
        <f t="shared" si="2"/>
        <v/>
      </c>
      <c r="O7" t="str">
        <f t="shared" si="3"/>
        <v/>
      </c>
      <c r="P7" t="str">
        <f t="shared" si="4"/>
        <v/>
      </c>
      <c r="Q7" t="str">
        <f t="shared" si="5"/>
        <v/>
      </c>
      <c r="R7" t="str">
        <f t="shared" si="6"/>
        <v/>
      </c>
      <c r="S7" t="str">
        <f t="shared" si="7"/>
        <v/>
      </c>
      <c r="T7" t="str">
        <f t="shared" si="8"/>
        <v/>
      </c>
    </row>
    <row r="8" spans="1:50">
      <c r="A8">
        <f>IF(data!A25=0,"",data!A25)</f>
        <v>6</v>
      </c>
      <c r="B8" t="str">
        <f>IF(data!E25=0,"",data!E25)</f>
        <v>Aulia Putri Ramadani</v>
      </c>
      <c r="C8" s="221" t="str">
        <f>IFERROR(ROUND(Pengetahuan!C31,0),"")</f>
        <v/>
      </c>
      <c r="D8" s="221" t="str">
        <f>IFERROR(ROUND(Pengetahuan!D31,0),"")</f>
        <v/>
      </c>
      <c r="E8" s="221" t="str">
        <f>IFERROR(ROUND(Pengetahuan!E31,0),"")</f>
        <v/>
      </c>
      <c r="F8" s="221" t="str">
        <f>IFERROR(ROUND(Pengetahuan!F31,0),"")</f>
        <v/>
      </c>
      <c r="G8" s="221" t="str">
        <f>IFERROR(ROUND(Pengetahuan!G31,0),"")</f>
        <v/>
      </c>
      <c r="H8" s="221" t="str">
        <f>IFERROR(ROUND(Pengetahuan!H31,0),"")</f>
        <v/>
      </c>
      <c r="I8" s="221" t="str">
        <f>IFERROR(ROUND(Pengetahuan!I31,0),"")</f>
        <v/>
      </c>
      <c r="J8" s="221" t="str">
        <f>IFERROR(ROUND(Pengetahuan!J31,0),"")</f>
        <v/>
      </c>
      <c r="M8" t="str">
        <f t="shared" si="1"/>
        <v/>
      </c>
      <c r="N8" t="str">
        <f t="shared" si="2"/>
        <v/>
      </c>
      <c r="O8" t="str">
        <f t="shared" si="3"/>
        <v/>
      </c>
      <c r="P8" t="str">
        <f t="shared" si="4"/>
        <v/>
      </c>
      <c r="Q8" t="str">
        <f t="shared" si="5"/>
        <v/>
      </c>
      <c r="R8" t="str">
        <f t="shared" si="6"/>
        <v/>
      </c>
      <c r="S8" t="str">
        <f t="shared" si="7"/>
        <v/>
      </c>
      <c r="T8" t="str">
        <f t="shared" si="8"/>
        <v/>
      </c>
    </row>
    <row r="9" spans="1:50">
      <c r="A9">
        <f>IF(data!A26=0,"",data!A26)</f>
        <v>7</v>
      </c>
      <c r="B9" t="str">
        <f>IF(data!E26=0,"",data!E26)</f>
        <v>Azhar</v>
      </c>
      <c r="C9" s="221" t="str">
        <f>IFERROR(ROUND(Pengetahuan!C32,0),"")</f>
        <v/>
      </c>
      <c r="D9" s="221" t="str">
        <f>IFERROR(ROUND(Pengetahuan!D32,0),"")</f>
        <v/>
      </c>
      <c r="E9" s="221" t="str">
        <f>IFERROR(ROUND(Pengetahuan!E32,0),"")</f>
        <v/>
      </c>
      <c r="F9" s="221" t="str">
        <f>IFERROR(ROUND(Pengetahuan!F32,0),"")</f>
        <v/>
      </c>
      <c r="G9" s="221" t="str">
        <f>IFERROR(ROUND(Pengetahuan!G32,0),"")</f>
        <v/>
      </c>
      <c r="H9" s="221" t="str">
        <f>IFERROR(ROUND(Pengetahuan!H32,0),"")</f>
        <v/>
      </c>
      <c r="I9" s="221" t="str">
        <f>IFERROR(ROUND(Pengetahuan!I32,0),"")</f>
        <v/>
      </c>
      <c r="J9" s="221" t="str">
        <f>IFERROR(ROUND(Pengetahuan!J32,0),"")</f>
        <v/>
      </c>
      <c r="M9" t="str">
        <f t="shared" si="1"/>
        <v/>
      </c>
      <c r="N9" t="str">
        <f t="shared" si="2"/>
        <v/>
      </c>
      <c r="O9" t="str">
        <f t="shared" si="3"/>
        <v/>
      </c>
      <c r="P9" t="str">
        <f t="shared" si="4"/>
        <v/>
      </c>
      <c r="Q9" t="str">
        <f t="shared" si="5"/>
        <v/>
      </c>
      <c r="R9" t="str">
        <f t="shared" si="6"/>
        <v/>
      </c>
      <c r="S9" t="str">
        <f t="shared" si="7"/>
        <v/>
      </c>
      <c r="T9" t="str">
        <f t="shared" si="8"/>
        <v/>
      </c>
    </row>
    <row r="10" spans="1:50">
      <c r="A10">
        <f>IF(data!A27=0,"",data!A27)</f>
        <v>8</v>
      </c>
      <c r="B10" t="str">
        <f>IF(data!E27=0,"",data!E27)</f>
        <v>DINDA PUTRI</v>
      </c>
      <c r="C10" s="221" t="str">
        <f>IFERROR(ROUND(Pengetahuan!C33,0),"")</f>
        <v/>
      </c>
      <c r="D10" s="221" t="str">
        <f>IFERROR(ROUND(Pengetahuan!D33,0),"")</f>
        <v/>
      </c>
      <c r="E10" s="221" t="str">
        <f>IFERROR(ROUND(Pengetahuan!E33,0),"")</f>
        <v/>
      </c>
      <c r="F10" s="221" t="str">
        <f>IFERROR(ROUND(Pengetahuan!F33,0),"")</f>
        <v/>
      </c>
      <c r="G10" s="221" t="str">
        <f>IFERROR(ROUND(Pengetahuan!G33,0),"")</f>
        <v/>
      </c>
      <c r="H10" s="221" t="str">
        <f>IFERROR(ROUND(Pengetahuan!H33,0),"")</f>
        <v/>
      </c>
      <c r="I10" s="221" t="str">
        <f>IFERROR(ROUND(Pengetahuan!I33,0),"")</f>
        <v/>
      </c>
      <c r="J10" s="221" t="str">
        <f>IFERROR(ROUND(Pengetahuan!J33,0),"")</f>
        <v/>
      </c>
      <c r="M10" t="str">
        <f t="shared" si="1"/>
        <v/>
      </c>
      <c r="N10" t="str">
        <f t="shared" si="2"/>
        <v/>
      </c>
      <c r="O10" t="str">
        <f t="shared" si="3"/>
        <v/>
      </c>
      <c r="P10" t="str">
        <f t="shared" si="4"/>
        <v/>
      </c>
      <c r="Q10" t="str">
        <f t="shared" si="5"/>
        <v/>
      </c>
      <c r="R10" t="str">
        <f t="shared" si="6"/>
        <v/>
      </c>
      <c r="S10" t="str">
        <f t="shared" si="7"/>
        <v/>
      </c>
      <c r="T10" t="str">
        <f t="shared" si="8"/>
        <v/>
      </c>
    </row>
    <row r="11" spans="1:50">
      <c r="A11">
        <f>IF(data!A28=0,"",data!A28)</f>
        <v>9</v>
      </c>
      <c r="B11" t="str">
        <f>IF(data!E28=0,"",data!E28)</f>
        <v>DONI</v>
      </c>
      <c r="C11" s="221" t="str">
        <f>IFERROR(ROUND(Pengetahuan!C34,0),"")</f>
        <v/>
      </c>
      <c r="D11" s="221" t="str">
        <f>IFERROR(ROUND(Pengetahuan!D34,0),"")</f>
        <v/>
      </c>
      <c r="E11" s="221" t="str">
        <f>IFERROR(ROUND(Pengetahuan!E34,0),"")</f>
        <v/>
      </c>
      <c r="F11" s="221" t="str">
        <f>IFERROR(ROUND(Pengetahuan!F34,0),"")</f>
        <v/>
      </c>
      <c r="G11" s="221" t="str">
        <f>IFERROR(ROUND(Pengetahuan!G34,0),"")</f>
        <v/>
      </c>
      <c r="H11" s="221" t="str">
        <f>IFERROR(ROUND(Pengetahuan!H34,0),"")</f>
        <v/>
      </c>
      <c r="I11" s="221" t="str">
        <f>IFERROR(ROUND(Pengetahuan!I34,0),"")</f>
        <v/>
      </c>
      <c r="J11" s="221" t="str">
        <f>IFERROR(ROUND(Pengetahuan!J34,0),"")</f>
        <v/>
      </c>
      <c r="M11" t="str">
        <f t="shared" si="1"/>
        <v/>
      </c>
      <c r="N11" t="str">
        <f t="shared" si="2"/>
        <v/>
      </c>
      <c r="O11" t="str">
        <f t="shared" si="3"/>
        <v/>
      </c>
      <c r="P11" t="str">
        <f t="shared" si="4"/>
        <v/>
      </c>
      <c r="Q11" t="str">
        <f t="shared" si="5"/>
        <v/>
      </c>
      <c r="R11" t="str">
        <f t="shared" si="6"/>
        <v/>
      </c>
      <c r="S11" t="str">
        <f t="shared" si="7"/>
        <v/>
      </c>
      <c r="T11" t="str">
        <f t="shared" si="8"/>
        <v/>
      </c>
    </row>
    <row r="12" spans="1:50">
      <c r="A12">
        <f>IF(data!A29=0,"",data!A29)</f>
        <v>10</v>
      </c>
      <c r="B12" t="str">
        <f>IF(data!E29=0,"",data!E29)</f>
        <v xml:space="preserve">ERIKA PUTRI </v>
      </c>
      <c r="C12" s="221" t="str">
        <f>IFERROR(ROUND(Pengetahuan!C35,0),"")</f>
        <v/>
      </c>
      <c r="D12" s="221" t="str">
        <f>IFERROR(ROUND(Pengetahuan!D35,0),"")</f>
        <v/>
      </c>
      <c r="E12" s="221" t="str">
        <f>IFERROR(ROUND(Pengetahuan!E35,0),"")</f>
        <v/>
      </c>
      <c r="F12" s="221" t="str">
        <f>IFERROR(ROUND(Pengetahuan!F35,0),"")</f>
        <v/>
      </c>
      <c r="G12" s="221" t="str">
        <f>IFERROR(ROUND(Pengetahuan!G35,0),"")</f>
        <v/>
      </c>
      <c r="H12" s="221" t="str">
        <f>IFERROR(ROUND(Pengetahuan!H35,0),"")</f>
        <v/>
      </c>
      <c r="I12" s="221" t="str">
        <f>IFERROR(ROUND(Pengetahuan!I35,0),"")</f>
        <v/>
      </c>
      <c r="J12" s="221" t="str">
        <f>IFERROR(ROUND(Pengetahuan!J35,0),"")</f>
        <v/>
      </c>
      <c r="M12" t="str">
        <f t="shared" si="1"/>
        <v/>
      </c>
      <c r="N12" t="str">
        <f t="shared" si="2"/>
        <v/>
      </c>
      <c r="O12" t="str">
        <f t="shared" si="3"/>
        <v/>
      </c>
      <c r="P12" t="str">
        <f t="shared" si="4"/>
        <v/>
      </c>
      <c r="Q12" t="str">
        <f t="shared" si="5"/>
        <v/>
      </c>
      <c r="R12" t="str">
        <f t="shared" si="6"/>
        <v/>
      </c>
      <c r="S12" t="str">
        <f t="shared" si="7"/>
        <v/>
      </c>
      <c r="T12" t="str">
        <f t="shared" si="8"/>
        <v/>
      </c>
    </row>
    <row r="13" spans="1:50">
      <c r="A13">
        <f>IF(data!A30=0,"",data!A30)</f>
        <v>11</v>
      </c>
      <c r="B13" t="str">
        <f>IF(data!E30=0,"",data!E30)</f>
        <v>faizah Anggriani</v>
      </c>
      <c r="C13" s="221" t="str">
        <f>IFERROR(ROUND(Pengetahuan!C36,0),"")</f>
        <v/>
      </c>
      <c r="D13" s="221" t="str">
        <f>IFERROR(ROUND(Pengetahuan!D36,0),"")</f>
        <v/>
      </c>
      <c r="E13" s="221" t="str">
        <f>IFERROR(ROUND(Pengetahuan!E36,0),"")</f>
        <v/>
      </c>
      <c r="F13" s="221" t="str">
        <f>IFERROR(ROUND(Pengetahuan!F36,0),"")</f>
        <v/>
      </c>
      <c r="G13" s="221" t="str">
        <f>IFERROR(ROUND(Pengetahuan!G36,0),"")</f>
        <v/>
      </c>
      <c r="H13" s="221" t="str">
        <f>IFERROR(ROUND(Pengetahuan!H36,0),"")</f>
        <v/>
      </c>
      <c r="I13" s="221" t="str">
        <f>IFERROR(ROUND(Pengetahuan!I36,0),"")</f>
        <v/>
      </c>
      <c r="J13" s="221" t="str">
        <f>IFERROR(ROUND(Pengetahuan!J36,0),"")</f>
        <v/>
      </c>
      <c r="M13" t="str">
        <f t="shared" si="1"/>
        <v/>
      </c>
      <c r="N13" t="str">
        <f t="shared" si="2"/>
        <v/>
      </c>
      <c r="O13" t="str">
        <f t="shared" si="3"/>
        <v/>
      </c>
      <c r="P13" t="str">
        <f t="shared" si="4"/>
        <v/>
      </c>
      <c r="Q13" t="str">
        <f t="shared" si="5"/>
        <v/>
      </c>
      <c r="R13" t="str">
        <f t="shared" si="6"/>
        <v/>
      </c>
      <c r="S13" t="str">
        <f t="shared" si="7"/>
        <v/>
      </c>
      <c r="T13" t="str">
        <f t="shared" si="8"/>
        <v/>
      </c>
    </row>
    <row r="14" spans="1:50">
      <c r="A14">
        <f>IF(data!A31=0,"",data!A31)</f>
        <v>12</v>
      </c>
      <c r="B14" t="str">
        <f>IF(data!E31=0,"",data!E31)</f>
        <v>Fatun</v>
      </c>
      <c r="C14" s="221" t="str">
        <f>IFERROR(ROUND(Pengetahuan!C37,0),"")</f>
        <v/>
      </c>
      <c r="D14" s="221" t="str">
        <f>IFERROR(ROUND(Pengetahuan!D37,0),"")</f>
        <v/>
      </c>
      <c r="E14" s="221" t="str">
        <f>IFERROR(ROUND(Pengetahuan!E37,0),"")</f>
        <v/>
      </c>
      <c r="F14" s="221" t="str">
        <f>IFERROR(ROUND(Pengetahuan!F37,0),"")</f>
        <v/>
      </c>
      <c r="G14" s="221" t="str">
        <f>IFERROR(ROUND(Pengetahuan!G37,0),"")</f>
        <v/>
      </c>
      <c r="H14" s="221" t="str">
        <f>IFERROR(ROUND(Pengetahuan!H37,0),"")</f>
        <v/>
      </c>
      <c r="I14" s="221" t="str">
        <f>IFERROR(ROUND(Pengetahuan!I37,0),"")</f>
        <v/>
      </c>
      <c r="J14" s="221" t="str">
        <f>IFERROR(ROUND(Pengetahuan!J37,0),"")</f>
        <v/>
      </c>
      <c r="M14" t="str">
        <f t="shared" si="1"/>
        <v/>
      </c>
      <c r="N14" t="str">
        <f t="shared" si="2"/>
        <v/>
      </c>
      <c r="O14" t="str">
        <f t="shared" si="3"/>
        <v/>
      </c>
      <c r="P14" t="str">
        <f t="shared" si="4"/>
        <v/>
      </c>
      <c r="Q14" t="str">
        <f t="shared" si="5"/>
        <v/>
      </c>
      <c r="R14" t="str">
        <f t="shared" si="6"/>
        <v/>
      </c>
      <c r="S14" t="str">
        <f t="shared" si="7"/>
        <v/>
      </c>
      <c r="T14" t="str">
        <f t="shared" si="8"/>
        <v/>
      </c>
    </row>
    <row r="15" spans="1:50">
      <c r="A15">
        <f>IF(data!A32=0,"",data!A32)</f>
        <v>13</v>
      </c>
      <c r="B15" t="str">
        <f>IF(data!E32=0,"",data!E32)</f>
        <v>FEBRIANTI</v>
      </c>
      <c r="C15" s="221" t="str">
        <f>IFERROR(ROUND(Pengetahuan!C38,0),"")</f>
        <v/>
      </c>
      <c r="D15" s="221" t="str">
        <f>IFERROR(ROUND(Pengetahuan!D38,0),"")</f>
        <v/>
      </c>
      <c r="E15" s="221" t="str">
        <f>IFERROR(ROUND(Pengetahuan!E38,0),"")</f>
        <v/>
      </c>
      <c r="F15" s="221" t="str">
        <f>IFERROR(ROUND(Pengetahuan!F38,0),"")</f>
        <v/>
      </c>
      <c r="G15" s="221" t="str">
        <f>IFERROR(ROUND(Pengetahuan!G38,0),"")</f>
        <v/>
      </c>
      <c r="H15" s="221" t="str">
        <f>IFERROR(ROUND(Pengetahuan!H38,0),"")</f>
        <v/>
      </c>
      <c r="I15" s="221" t="str">
        <f>IFERROR(ROUND(Pengetahuan!I38,0),"")</f>
        <v/>
      </c>
      <c r="J15" s="221" t="str">
        <f>IFERROR(ROUND(Pengetahuan!J38,0),"")</f>
        <v/>
      </c>
      <c r="M15" t="str">
        <f t="shared" si="1"/>
        <v/>
      </c>
      <c r="N15" t="str">
        <f t="shared" si="2"/>
        <v/>
      </c>
      <c r="O15" t="str">
        <f t="shared" si="3"/>
        <v/>
      </c>
      <c r="P15" t="str">
        <f t="shared" si="4"/>
        <v/>
      </c>
      <c r="Q15" t="str">
        <f t="shared" si="5"/>
        <v/>
      </c>
      <c r="R15" t="str">
        <f t="shared" si="6"/>
        <v/>
      </c>
      <c r="S15" t="str">
        <f t="shared" si="7"/>
        <v/>
      </c>
      <c r="T15" t="str">
        <f t="shared" si="8"/>
        <v/>
      </c>
    </row>
    <row r="16" spans="1:50">
      <c r="A16">
        <f>IF(data!A33=0,"",data!A33)</f>
        <v>14</v>
      </c>
      <c r="B16" t="str">
        <f>IF(data!E33=0,"",data!E33)</f>
        <v>HALIMA TUSA'ADIAH</v>
      </c>
      <c r="C16" s="221" t="str">
        <f>IFERROR(ROUND(Pengetahuan!C39,0),"")</f>
        <v/>
      </c>
      <c r="D16" s="221" t="str">
        <f>IFERROR(ROUND(Pengetahuan!D39,0),"")</f>
        <v/>
      </c>
      <c r="E16" s="221" t="str">
        <f>IFERROR(ROUND(Pengetahuan!E39,0),"")</f>
        <v/>
      </c>
      <c r="F16" s="221" t="str">
        <f>IFERROR(ROUND(Pengetahuan!F39,0),"")</f>
        <v/>
      </c>
      <c r="G16" s="221" t="str">
        <f>IFERROR(ROUND(Pengetahuan!G39,0),"")</f>
        <v/>
      </c>
      <c r="H16" s="221" t="str">
        <f>IFERROR(ROUND(Pengetahuan!H39,0),"")</f>
        <v/>
      </c>
      <c r="I16" s="221" t="str">
        <f>IFERROR(ROUND(Pengetahuan!I39,0),"")</f>
        <v/>
      </c>
      <c r="J16" s="221" t="str">
        <f>IFERROR(ROUND(Pengetahuan!J39,0),"")</f>
        <v/>
      </c>
      <c r="M16" t="str">
        <f t="shared" si="1"/>
        <v/>
      </c>
      <c r="N16" t="str">
        <f t="shared" si="2"/>
        <v/>
      </c>
      <c r="O16" t="str">
        <f t="shared" si="3"/>
        <v/>
      </c>
      <c r="P16" t="str">
        <f t="shared" si="4"/>
        <v/>
      </c>
      <c r="Q16" t="str">
        <f t="shared" si="5"/>
        <v/>
      </c>
      <c r="R16" t="str">
        <f t="shared" si="6"/>
        <v/>
      </c>
      <c r="S16" t="str">
        <f t="shared" si="7"/>
        <v/>
      </c>
      <c r="T16" t="str">
        <f t="shared" si="8"/>
        <v/>
      </c>
    </row>
    <row r="17" spans="1:20">
      <c r="A17">
        <f>IF(data!A34=0,"",data!A34)</f>
        <v>15</v>
      </c>
      <c r="B17" t="str">
        <f>IF(data!E34=0,"",data!E34)</f>
        <v>Intan</v>
      </c>
      <c r="C17" s="221" t="str">
        <f>IFERROR(ROUND(Pengetahuan!C40,0),"")</f>
        <v/>
      </c>
      <c r="D17" s="221" t="str">
        <f>IFERROR(ROUND(Pengetahuan!D40,0),"")</f>
        <v/>
      </c>
      <c r="E17" s="221" t="str">
        <f>IFERROR(ROUND(Pengetahuan!E40,0),"")</f>
        <v/>
      </c>
      <c r="F17" s="221" t="str">
        <f>IFERROR(ROUND(Pengetahuan!F40,0),"")</f>
        <v/>
      </c>
      <c r="G17" s="221" t="str">
        <f>IFERROR(ROUND(Pengetahuan!G40,0),"")</f>
        <v/>
      </c>
      <c r="H17" s="221" t="str">
        <f>IFERROR(ROUND(Pengetahuan!H40,0),"")</f>
        <v/>
      </c>
      <c r="I17" s="221" t="str">
        <f>IFERROR(ROUND(Pengetahuan!I40,0),"")</f>
        <v/>
      </c>
      <c r="J17" s="221" t="str">
        <f>IFERROR(ROUND(Pengetahuan!J40,0),"")</f>
        <v/>
      </c>
      <c r="M17" t="str">
        <f t="shared" si="1"/>
        <v/>
      </c>
      <c r="N17" t="str">
        <f t="shared" si="2"/>
        <v/>
      </c>
      <c r="O17" t="str">
        <f t="shared" si="3"/>
        <v/>
      </c>
      <c r="P17" t="str">
        <f t="shared" si="4"/>
        <v/>
      </c>
      <c r="Q17" t="str">
        <f t="shared" si="5"/>
        <v/>
      </c>
      <c r="R17" t="str">
        <f t="shared" si="6"/>
        <v/>
      </c>
      <c r="S17" t="str">
        <f t="shared" si="7"/>
        <v/>
      </c>
      <c r="T17" t="str">
        <f t="shared" si="8"/>
        <v/>
      </c>
    </row>
    <row r="18" spans="1:20">
      <c r="A18">
        <f>IF(data!A35=0,"",data!A35)</f>
        <v>16</v>
      </c>
      <c r="B18" t="str">
        <f>IF(data!E35=0,"",data!E35)</f>
        <v>JENG RATU ANGGRAINI</v>
      </c>
      <c r="C18" s="221" t="str">
        <f>IFERROR(ROUND(Pengetahuan!C41,0),"")</f>
        <v/>
      </c>
      <c r="D18" s="221" t="str">
        <f>IFERROR(ROUND(Pengetahuan!D41,0),"")</f>
        <v/>
      </c>
      <c r="E18" s="221" t="str">
        <f>IFERROR(ROUND(Pengetahuan!E41,0),"")</f>
        <v/>
      </c>
      <c r="F18" s="221" t="str">
        <f>IFERROR(ROUND(Pengetahuan!F41,0),"")</f>
        <v/>
      </c>
      <c r="G18" s="221" t="str">
        <f>IFERROR(ROUND(Pengetahuan!G41,0),"")</f>
        <v/>
      </c>
      <c r="H18" s="221" t="str">
        <f>IFERROR(ROUND(Pengetahuan!H41,0),"")</f>
        <v/>
      </c>
      <c r="I18" s="221" t="str">
        <f>IFERROR(ROUND(Pengetahuan!I41,0),"")</f>
        <v/>
      </c>
      <c r="J18" s="221" t="str">
        <f>IFERROR(ROUND(Pengetahuan!J41,0),"")</f>
        <v/>
      </c>
      <c r="M18" t="str">
        <f t="shared" si="1"/>
        <v/>
      </c>
      <c r="N18" t="str">
        <f t="shared" si="2"/>
        <v/>
      </c>
      <c r="O18" t="str">
        <f t="shared" si="3"/>
        <v/>
      </c>
      <c r="P18" t="str">
        <f t="shared" si="4"/>
        <v/>
      </c>
      <c r="Q18" t="str">
        <f t="shared" si="5"/>
        <v/>
      </c>
      <c r="R18" t="str">
        <f t="shared" si="6"/>
        <v/>
      </c>
      <c r="S18" t="str">
        <f t="shared" si="7"/>
        <v/>
      </c>
      <c r="T18" t="str">
        <f t="shared" si="8"/>
        <v/>
      </c>
    </row>
    <row r="19" spans="1:20">
      <c r="A19">
        <f>IF(data!A36=0,"",data!A36)</f>
        <v>17</v>
      </c>
      <c r="B19" t="str">
        <f>IF(data!E36=0,"",data!E36)</f>
        <v>KHAIRIL ANHAR</v>
      </c>
      <c r="C19" s="221" t="str">
        <f>IFERROR(ROUND(Pengetahuan!C42,0),"")</f>
        <v/>
      </c>
      <c r="D19" s="221" t="str">
        <f>IFERROR(ROUND(Pengetahuan!D42,0),"")</f>
        <v/>
      </c>
      <c r="E19" s="221" t="str">
        <f>IFERROR(ROUND(Pengetahuan!E42,0),"")</f>
        <v/>
      </c>
      <c r="F19" s="221" t="str">
        <f>IFERROR(ROUND(Pengetahuan!F42,0),"")</f>
        <v/>
      </c>
      <c r="G19" s="221" t="str">
        <f>IFERROR(ROUND(Pengetahuan!G42,0),"")</f>
        <v/>
      </c>
      <c r="H19" s="221" t="str">
        <f>IFERROR(ROUND(Pengetahuan!H42,0),"")</f>
        <v/>
      </c>
      <c r="I19" s="221" t="str">
        <f>IFERROR(ROUND(Pengetahuan!I42,0),"")</f>
        <v/>
      </c>
      <c r="J19" s="221" t="str">
        <f>IFERROR(ROUND(Pengetahuan!J42,0),"")</f>
        <v/>
      </c>
      <c r="M19" t="str">
        <f t="shared" si="1"/>
        <v/>
      </c>
      <c r="N19" t="str">
        <f t="shared" si="2"/>
        <v/>
      </c>
      <c r="O19" t="str">
        <f t="shared" si="3"/>
        <v/>
      </c>
      <c r="P19" t="str">
        <f t="shared" si="4"/>
        <v/>
      </c>
      <c r="Q19" t="str">
        <f t="shared" si="5"/>
        <v/>
      </c>
      <c r="R19" t="str">
        <f t="shared" si="6"/>
        <v/>
      </c>
      <c r="S19" t="str">
        <f t="shared" si="7"/>
        <v/>
      </c>
      <c r="T19" t="str">
        <f t="shared" si="8"/>
        <v/>
      </c>
    </row>
    <row r="20" spans="1:20">
      <c r="A20">
        <f>IF(data!A37=0,"",data!A37)</f>
        <v>18</v>
      </c>
      <c r="B20" t="str">
        <f>IF(data!E37=0,"",data!E37)</f>
        <v>M. FAJRI RAHMAN</v>
      </c>
      <c r="C20" s="221" t="str">
        <f>IFERROR(ROUND(Pengetahuan!C43,0),"")</f>
        <v/>
      </c>
      <c r="D20" s="221" t="str">
        <f>IFERROR(ROUND(Pengetahuan!D43,0),"")</f>
        <v/>
      </c>
      <c r="E20" s="221" t="str">
        <f>IFERROR(ROUND(Pengetahuan!E43,0),"")</f>
        <v/>
      </c>
      <c r="F20" s="221" t="str">
        <f>IFERROR(ROUND(Pengetahuan!F43,0),"")</f>
        <v/>
      </c>
      <c r="G20" s="221" t="str">
        <f>IFERROR(ROUND(Pengetahuan!G43,0),"")</f>
        <v/>
      </c>
      <c r="H20" s="221" t="str">
        <f>IFERROR(ROUND(Pengetahuan!H43,0),"")</f>
        <v/>
      </c>
      <c r="I20" s="221" t="str">
        <f>IFERROR(ROUND(Pengetahuan!I43,0),"")</f>
        <v/>
      </c>
      <c r="J20" s="221" t="str">
        <f>IFERROR(ROUND(Pengetahuan!J43,0),"")</f>
        <v/>
      </c>
      <c r="M20" t="str">
        <f t="shared" si="1"/>
        <v/>
      </c>
      <c r="N20" t="str">
        <f t="shared" si="2"/>
        <v/>
      </c>
      <c r="O20" t="str">
        <f t="shared" si="3"/>
        <v/>
      </c>
      <c r="P20" t="str">
        <f t="shared" si="4"/>
        <v/>
      </c>
      <c r="Q20" t="str">
        <f t="shared" si="5"/>
        <v/>
      </c>
      <c r="R20" t="str">
        <f t="shared" si="6"/>
        <v/>
      </c>
      <c r="S20" t="str">
        <f t="shared" si="7"/>
        <v/>
      </c>
      <c r="T20" t="str">
        <f t="shared" si="8"/>
        <v/>
      </c>
    </row>
    <row r="21" spans="1:20">
      <c r="A21">
        <f>IF(data!A38=0,"",data!A38)</f>
        <v>19</v>
      </c>
      <c r="B21" t="str">
        <f>IF(data!E38=0,"",data!E38)</f>
        <v>M. HAQY RISKIANSYAH</v>
      </c>
      <c r="C21" s="221" t="str">
        <f>IFERROR(ROUND(Pengetahuan!C44,0),"")</f>
        <v/>
      </c>
      <c r="D21" s="221" t="str">
        <f>IFERROR(ROUND(Pengetahuan!D44,0),"")</f>
        <v/>
      </c>
      <c r="E21" s="221" t="str">
        <f>IFERROR(ROUND(Pengetahuan!E44,0),"")</f>
        <v/>
      </c>
      <c r="F21" s="221" t="str">
        <f>IFERROR(ROUND(Pengetahuan!F44,0),"")</f>
        <v/>
      </c>
      <c r="G21" s="221" t="str">
        <f>IFERROR(ROUND(Pengetahuan!G44,0),"")</f>
        <v/>
      </c>
      <c r="H21" s="221" t="str">
        <f>IFERROR(ROUND(Pengetahuan!H44,0),"")</f>
        <v/>
      </c>
      <c r="I21" s="221" t="str">
        <f>IFERROR(ROUND(Pengetahuan!I44,0),"")</f>
        <v/>
      </c>
      <c r="J21" s="221" t="str">
        <f>IFERROR(ROUND(Pengetahuan!J44,0),"")</f>
        <v/>
      </c>
      <c r="M21" t="str">
        <f t="shared" si="1"/>
        <v/>
      </c>
      <c r="N21" t="str">
        <f t="shared" si="2"/>
        <v/>
      </c>
      <c r="O21" t="str">
        <f t="shared" si="3"/>
        <v/>
      </c>
      <c r="P21" t="str">
        <f t="shared" si="4"/>
        <v/>
      </c>
      <c r="Q21" t="str">
        <f t="shared" si="5"/>
        <v/>
      </c>
      <c r="R21" t="str">
        <f t="shared" si="6"/>
        <v/>
      </c>
      <c r="S21" t="str">
        <f t="shared" si="7"/>
        <v/>
      </c>
      <c r="T21" t="str">
        <f t="shared" si="8"/>
        <v/>
      </c>
    </row>
    <row r="22" spans="1:20">
      <c r="A22">
        <f>IF(data!A39=0,"",data!A39)</f>
        <v>20</v>
      </c>
      <c r="B22" t="str">
        <f>IF(data!E39=0,"",data!E39)</f>
        <v>MOH. ARFAN ZAMHARIR</v>
      </c>
      <c r="C22" s="221" t="str">
        <f>IFERROR(ROUND(Pengetahuan!C45,0),"")</f>
        <v/>
      </c>
      <c r="D22" s="221" t="str">
        <f>IFERROR(ROUND(Pengetahuan!D45,0),"")</f>
        <v/>
      </c>
      <c r="E22" s="221" t="str">
        <f>IFERROR(ROUND(Pengetahuan!E45,0),"")</f>
        <v/>
      </c>
      <c r="F22" s="221" t="str">
        <f>IFERROR(ROUND(Pengetahuan!F45,0),"")</f>
        <v/>
      </c>
      <c r="G22" s="221" t="str">
        <f>IFERROR(ROUND(Pengetahuan!G45,0),"")</f>
        <v/>
      </c>
      <c r="H22" s="221" t="str">
        <f>IFERROR(ROUND(Pengetahuan!H45,0),"")</f>
        <v/>
      </c>
      <c r="I22" s="221" t="str">
        <f>IFERROR(ROUND(Pengetahuan!I45,0),"")</f>
        <v/>
      </c>
      <c r="J22" s="221" t="str">
        <f>IFERROR(ROUND(Pengetahuan!J45,0),"")</f>
        <v/>
      </c>
      <c r="M22" t="str">
        <f t="shared" si="1"/>
        <v/>
      </c>
      <c r="N22" t="str">
        <f t="shared" si="2"/>
        <v/>
      </c>
      <c r="O22" t="str">
        <f t="shared" si="3"/>
        <v/>
      </c>
      <c r="P22" t="str">
        <f t="shared" si="4"/>
        <v/>
      </c>
      <c r="Q22" t="str">
        <f t="shared" si="5"/>
        <v/>
      </c>
      <c r="R22" t="str">
        <f t="shared" si="6"/>
        <v/>
      </c>
      <c r="S22" t="str">
        <f t="shared" si="7"/>
        <v/>
      </c>
      <c r="T22" t="str">
        <f t="shared" si="8"/>
        <v/>
      </c>
    </row>
    <row r="23" spans="1:20">
      <c r="A23">
        <f>IF(data!A40=0,"",data!A40)</f>
        <v>21</v>
      </c>
      <c r="B23" t="str">
        <f>IF(data!E40=0,"",data!E40)</f>
        <v>Muamar Rizqi</v>
      </c>
      <c r="C23" s="221" t="str">
        <f>IFERROR(ROUND(Pengetahuan!C46,0),"")</f>
        <v/>
      </c>
      <c r="D23" s="221" t="str">
        <f>IFERROR(ROUND(Pengetahuan!D46,0),"")</f>
        <v/>
      </c>
      <c r="E23" s="221" t="str">
        <f>IFERROR(ROUND(Pengetahuan!E46,0),"")</f>
        <v/>
      </c>
      <c r="F23" s="221" t="str">
        <f>IFERROR(ROUND(Pengetahuan!F46,0),"")</f>
        <v/>
      </c>
      <c r="G23" s="221" t="str">
        <f>IFERROR(ROUND(Pengetahuan!G46,0),"")</f>
        <v/>
      </c>
      <c r="H23" s="221" t="str">
        <f>IFERROR(ROUND(Pengetahuan!H46,0),"")</f>
        <v/>
      </c>
      <c r="I23" s="221" t="str">
        <f>IFERROR(ROUND(Pengetahuan!I46,0),"")</f>
        <v/>
      </c>
      <c r="J23" s="221" t="str">
        <f>IFERROR(ROUND(Pengetahuan!J46,0),"")</f>
        <v/>
      </c>
      <c r="M23" t="str">
        <f t="shared" si="1"/>
        <v/>
      </c>
      <c r="N23" t="str">
        <f t="shared" si="2"/>
        <v/>
      </c>
      <c r="O23" t="str">
        <f t="shared" si="3"/>
        <v/>
      </c>
      <c r="P23" t="str">
        <f t="shared" si="4"/>
        <v/>
      </c>
      <c r="Q23" t="str">
        <f t="shared" si="5"/>
        <v/>
      </c>
      <c r="R23" t="str">
        <f t="shared" si="6"/>
        <v/>
      </c>
      <c r="S23" t="str">
        <f t="shared" si="7"/>
        <v/>
      </c>
      <c r="T23" t="str">
        <f t="shared" si="8"/>
        <v/>
      </c>
    </row>
    <row r="24" spans="1:20">
      <c r="A24">
        <f>IF(data!A41=0,"",data!A41)</f>
        <v>22</v>
      </c>
      <c r="B24" t="str">
        <f>IF(data!E41=0,"",data!E41)</f>
        <v>Muhammad fahmi</v>
      </c>
      <c r="C24" s="221" t="str">
        <f>IFERROR(ROUND(Pengetahuan!C47,0),"")</f>
        <v/>
      </c>
      <c r="D24" s="221" t="str">
        <f>IFERROR(ROUND(Pengetahuan!D47,0),"")</f>
        <v/>
      </c>
      <c r="E24" s="221" t="str">
        <f>IFERROR(ROUND(Pengetahuan!E47,0),"")</f>
        <v/>
      </c>
      <c r="F24" s="221" t="str">
        <f>IFERROR(ROUND(Pengetahuan!F47,0),"")</f>
        <v/>
      </c>
      <c r="G24" s="221" t="str">
        <f>IFERROR(ROUND(Pengetahuan!G47,0),"")</f>
        <v/>
      </c>
      <c r="H24" s="221" t="str">
        <f>IFERROR(ROUND(Pengetahuan!H47,0),"")</f>
        <v/>
      </c>
      <c r="I24" s="221" t="str">
        <f>IFERROR(ROUND(Pengetahuan!I47,0),"")</f>
        <v/>
      </c>
      <c r="J24" s="221" t="str">
        <f>IFERROR(ROUND(Pengetahuan!J47,0),"")</f>
        <v/>
      </c>
      <c r="M24" t="str">
        <f t="shared" si="1"/>
        <v/>
      </c>
      <c r="N24" t="str">
        <f t="shared" si="2"/>
        <v/>
      </c>
      <c r="O24" t="str">
        <f t="shared" si="3"/>
        <v/>
      </c>
      <c r="P24" t="str">
        <f t="shared" si="4"/>
        <v/>
      </c>
      <c r="Q24" t="str">
        <f t="shared" si="5"/>
        <v/>
      </c>
      <c r="R24" t="str">
        <f t="shared" si="6"/>
        <v/>
      </c>
      <c r="S24" t="str">
        <f t="shared" si="7"/>
        <v/>
      </c>
      <c r="T24" t="str">
        <f t="shared" si="8"/>
        <v/>
      </c>
    </row>
    <row r="25" spans="1:20">
      <c r="A25">
        <f>IF(data!A42=0,"",data!A42)</f>
        <v>23</v>
      </c>
      <c r="B25" t="str">
        <f>IF(data!E42=0,"",data!E42)</f>
        <v>MUHAMMAD GUFRAN RISKI</v>
      </c>
      <c r="C25" s="221" t="str">
        <f>IFERROR(ROUND(Pengetahuan!C48,0),"")</f>
        <v/>
      </c>
      <c r="D25" s="221" t="str">
        <f>IFERROR(ROUND(Pengetahuan!D48,0),"")</f>
        <v/>
      </c>
      <c r="E25" s="221" t="str">
        <f>IFERROR(ROUND(Pengetahuan!E48,0),"")</f>
        <v/>
      </c>
      <c r="F25" s="221" t="str">
        <f>IFERROR(ROUND(Pengetahuan!F48,0),"")</f>
        <v/>
      </c>
      <c r="G25" s="221" t="str">
        <f>IFERROR(ROUND(Pengetahuan!G48,0),"")</f>
        <v/>
      </c>
      <c r="H25" s="221" t="str">
        <f>IFERROR(ROUND(Pengetahuan!H48,0),"")</f>
        <v/>
      </c>
      <c r="I25" s="221" t="str">
        <f>IFERROR(ROUND(Pengetahuan!I48,0),"")</f>
        <v/>
      </c>
      <c r="J25" s="221" t="str">
        <f>IFERROR(ROUND(Pengetahuan!J48,0),"")</f>
        <v/>
      </c>
      <c r="M25" t="str">
        <f t="shared" si="1"/>
        <v/>
      </c>
      <c r="N25" t="str">
        <f t="shared" si="2"/>
        <v/>
      </c>
      <c r="O25" t="str">
        <f t="shared" si="3"/>
        <v/>
      </c>
      <c r="P25" t="str">
        <f t="shared" si="4"/>
        <v/>
      </c>
      <c r="Q25" t="str">
        <f t="shared" si="5"/>
        <v/>
      </c>
      <c r="R25" t="str">
        <f t="shared" si="6"/>
        <v/>
      </c>
      <c r="S25" t="str">
        <f t="shared" si="7"/>
        <v/>
      </c>
      <c r="T25" t="str">
        <f t="shared" si="8"/>
        <v/>
      </c>
    </row>
    <row r="26" spans="1:20">
      <c r="A26">
        <f>IF(data!A43=0,"",data!A43)</f>
        <v>24</v>
      </c>
      <c r="B26" t="str">
        <f>IF(data!E43=0,"",data!E43)</f>
        <v>Rafiatun</v>
      </c>
      <c r="C26" s="221" t="str">
        <f>IFERROR(ROUND(Pengetahuan!C49,0),"")</f>
        <v/>
      </c>
      <c r="D26" s="221" t="str">
        <f>IFERROR(ROUND(Pengetahuan!D49,0),"")</f>
        <v/>
      </c>
      <c r="E26" s="221" t="str">
        <f>IFERROR(ROUND(Pengetahuan!E49,0),"")</f>
        <v/>
      </c>
      <c r="F26" s="221" t="str">
        <f>IFERROR(ROUND(Pengetahuan!F49,0),"")</f>
        <v/>
      </c>
      <c r="G26" s="221" t="str">
        <f>IFERROR(ROUND(Pengetahuan!G49,0),"")</f>
        <v/>
      </c>
      <c r="H26" s="221" t="str">
        <f>IFERROR(ROUND(Pengetahuan!H49,0),"")</f>
        <v/>
      </c>
      <c r="I26" s="221" t="str">
        <f>IFERROR(ROUND(Pengetahuan!I49,0),"")</f>
        <v/>
      </c>
      <c r="J26" s="221" t="str">
        <f>IFERROR(ROUND(Pengetahuan!J49,0),"")</f>
        <v/>
      </c>
      <c r="M26" t="str">
        <f t="shared" si="1"/>
        <v/>
      </c>
      <c r="N26" t="str">
        <f t="shared" si="2"/>
        <v/>
      </c>
      <c r="O26" t="str">
        <f t="shared" si="3"/>
        <v/>
      </c>
      <c r="P26" t="str">
        <f t="shared" si="4"/>
        <v/>
      </c>
      <c r="Q26" t="str">
        <f t="shared" si="5"/>
        <v/>
      </c>
      <c r="R26" t="str">
        <f t="shared" si="6"/>
        <v/>
      </c>
      <c r="S26" t="str">
        <f t="shared" si="7"/>
        <v/>
      </c>
      <c r="T26" t="str">
        <f t="shared" si="8"/>
        <v/>
      </c>
    </row>
    <row r="27" spans="1:20">
      <c r="A27">
        <f>IF(data!A44=0,"",data!A44)</f>
        <v>25</v>
      </c>
      <c r="B27" t="str">
        <f>IF(data!E44=0,"",data!E44)</f>
        <v>Sayidin</v>
      </c>
      <c r="C27" s="221" t="str">
        <f>IFERROR(ROUND(Pengetahuan!C50,0),"")</f>
        <v/>
      </c>
      <c r="D27" s="221" t="str">
        <f>IFERROR(ROUND(Pengetahuan!D50,0),"")</f>
        <v/>
      </c>
      <c r="E27" s="221" t="str">
        <f>IFERROR(ROUND(Pengetahuan!E50,0),"")</f>
        <v/>
      </c>
      <c r="F27" s="221" t="str">
        <f>IFERROR(ROUND(Pengetahuan!F50,0),"")</f>
        <v/>
      </c>
      <c r="G27" s="221" t="str">
        <f>IFERROR(ROUND(Pengetahuan!G50,0),"")</f>
        <v/>
      </c>
      <c r="H27" s="221" t="str">
        <f>IFERROR(ROUND(Pengetahuan!H50,0),"")</f>
        <v/>
      </c>
      <c r="I27" s="221" t="str">
        <f>IFERROR(ROUND(Pengetahuan!I50,0),"")</f>
        <v/>
      </c>
      <c r="J27" s="221" t="str">
        <f>IFERROR(ROUND(Pengetahuan!J50,0),"")</f>
        <v/>
      </c>
      <c r="M27" t="str">
        <f t="shared" si="1"/>
        <v/>
      </c>
      <c r="N27" t="str">
        <f t="shared" si="2"/>
        <v/>
      </c>
      <c r="O27" t="str">
        <f t="shared" si="3"/>
        <v/>
      </c>
      <c r="P27" t="str">
        <f t="shared" si="4"/>
        <v/>
      </c>
      <c r="Q27" t="str">
        <f t="shared" si="5"/>
        <v/>
      </c>
      <c r="R27" t="str">
        <f t="shared" si="6"/>
        <v/>
      </c>
      <c r="S27" t="str">
        <f t="shared" si="7"/>
        <v/>
      </c>
      <c r="T27" t="str">
        <f t="shared" si="8"/>
        <v/>
      </c>
    </row>
    <row r="28" spans="1:20">
      <c r="A28">
        <f>IF(data!A45=0,"",data!A45)</f>
        <v>26</v>
      </c>
      <c r="B28" t="str">
        <f>IF(data!E45=0,"",data!E45)</f>
        <v>ST Hawa</v>
      </c>
      <c r="C28" s="221" t="str">
        <f>IFERROR(ROUND(Pengetahuan!C51,0),"")</f>
        <v/>
      </c>
      <c r="D28" s="221" t="str">
        <f>IFERROR(ROUND(Pengetahuan!D51,0),"")</f>
        <v/>
      </c>
      <c r="E28" s="221" t="str">
        <f>IFERROR(ROUND(Pengetahuan!E51,0),"")</f>
        <v/>
      </c>
      <c r="F28" s="221" t="str">
        <f>IFERROR(ROUND(Pengetahuan!F51,0),"")</f>
        <v/>
      </c>
      <c r="G28" s="221" t="str">
        <f>IFERROR(ROUND(Pengetahuan!G51,0),"")</f>
        <v/>
      </c>
      <c r="H28" s="221" t="str">
        <f>IFERROR(ROUND(Pengetahuan!H51,0),"")</f>
        <v/>
      </c>
      <c r="I28" s="221" t="str">
        <f>IFERROR(ROUND(Pengetahuan!I51,0),"")</f>
        <v/>
      </c>
      <c r="J28" s="221" t="str">
        <f>IFERROR(ROUND(Pengetahuan!J51,0),"")</f>
        <v/>
      </c>
      <c r="M28" t="str">
        <f t="shared" si="1"/>
        <v/>
      </c>
      <c r="N28" t="str">
        <f t="shared" si="2"/>
        <v/>
      </c>
      <c r="O28" t="str">
        <f t="shared" si="3"/>
        <v/>
      </c>
      <c r="P28" t="str">
        <f t="shared" si="4"/>
        <v/>
      </c>
      <c r="Q28" t="str">
        <f t="shared" si="5"/>
        <v/>
      </c>
      <c r="R28" t="str">
        <f t="shared" si="6"/>
        <v/>
      </c>
      <c r="S28" t="str">
        <f t="shared" si="7"/>
        <v/>
      </c>
      <c r="T28" t="str">
        <f t="shared" si="8"/>
        <v/>
      </c>
    </row>
    <row r="29" spans="1:20">
      <c r="A29">
        <f>IF(data!A46=0,"",data!A46)</f>
        <v>27</v>
      </c>
      <c r="B29" t="str">
        <f>IF(data!E46=0,"",data!E46)</f>
        <v>UMRATUL HAERUNISA</v>
      </c>
      <c r="C29" s="221" t="str">
        <f>IFERROR(ROUND(Pengetahuan!C52,0),"")</f>
        <v/>
      </c>
      <c r="D29" s="221" t="str">
        <f>IFERROR(ROUND(Pengetahuan!D52,0),"")</f>
        <v/>
      </c>
      <c r="E29" s="221" t="str">
        <f>IFERROR(ROUND(Pengetahuan!E52,0),"")</f>
        <v/>
      </c>
      <c r="F29" s="221" t="str">
        <f>IFERROR(ROUND(Pengetahuan!F52,0),"")</f>
        <v/>
      </c>
      <c r="G29" s="221" t="str">
        <f>IFERROR(ROUND(Pengetahuan!G52,0),"")</f>
        <v/>
      </c>
      <c r="H29" s="221" t="str">
        <f>IFERROR(ROUND(Pengetahuan!H52,0),"")</f>
        <v/>
      </c>
      <c r="I29" s="221" t="str">
        <f>IFERROR(ROUND(Pengetahuan!I52,0),"")</f>
        <v/>
      </c>
      <c r="J29" s="221" t="str">
        <f>IFERROR(ROUND(Pengetahuan!J52,0),"")</f>
        <v/>
      </c>
      <c r="M29" t="str">
        <f t="shared" si="1"/>
        <v/>
      </c>
      <c r="N29" t="str">
        <f t="shared" si="2"/>
        <v/>
      </c>
      <c r="O29" t="str">
        <f t="shared" si="3"/>
        <v/>
      </c>
      <c r="P29" t="str">
        <f t="shared" si="4"/>
        <v/>
      </c>
      <c r="Q29" t="str">
        <f t="shared" si="5"/>
        <v/>
      </c>
      <c r="R29" t="str">
        <f t="shared" si="6"/>
        <v/>
      </c>
      <c r="S29" t="str">
        <f t="shared" si="7"/>
        <v/>
      </c>
      <c r="T29" t="str">
        <f t="shared" si="8"/>
        <v/>
      </c>
    </row>
    <row r="30" spans="1:20">
      <c r="A30">
        <f>IF(data!A47=0,"",data!A47)</f>
        <v>28</v>
      </c>
      <c r="B30" t="str">
        <f>IF(data!E47=0,"",data!E47)</f>
        <v/>
      </c>
      <c r="C30" s="221" t="str">
        <f>IFERROR(ROUND(Pengetahuan!C53,0),"")</f>
        <v/>
      </c>
      <c r="D30" s="221" t="str">
        <f>IFERROR(ROUND(Pengetahuan!D53,0),"")</f>
        <v/>
      </c>
      <c r="E30" s="221" t="str">
        <f>IFERROR(ROUND(Pengetahuan!E53,0),"")</f>
        <v/>
      </c>
      <c r="F30" s="221" t="str">
        <f>IFERROR(ROUND(Pengetahuan!F53,0),"")</f>
        <v/>
      </c>
      <c r="G30" s="221" t="str">
        <f>IFERROR(ROUND(Pengetahuan!G53,0),"")</f>
        <v/>
      </c>
      <c r="H30" s="221" t="str">
        <f>IFERROR(ROUND(Pengetahuan!H53,0),"")</f>
        <v/>
      </c>
      <c r="I30" s="221" t="str">
        <f>IFERROR(ROUND(Pengetahuan!I53,0),"")</f>
        <v/>
      </c>
      <c r="J30" s="221" t="str">
        <f>IFERROR(ROUND(Pengetahuan!J53,0),"")</f>
        <v/>
      </c>
      <c r="M30" t="str">
        <f t="shared" si="1"/>
        <v/>
      </c>
      <c r="N30" t="str">
        <f t="shared" si="2"/>
        <v/>
      </c>
      <c r="O30" t="str">
        <f t="shared" si="3"/>
        <v/>
      </c>
      <c r="P30" t="str">
        <f t="shared" si="4"/>
        <v/>
      </c>
      <c r="Q30" t="str">
        <f t="shared" si="5"/>
        <v/>
      </c>
      <c r="R30" t="str">
        <f t="shared" si="6"/>
        <v/>
      </c>
      <c r="S30" t="str">
        <f t="shared" si="7"/>
        <v/>
      </c>
      <c r="T30" t="str">
        <f t="shared" si="8"/>
        <v/>
      </c>
    </row>
    <row r="31" spans="1:20">
      <c r="A31">
        <f>IF(data!A48=0,"",data!A48)</f>
        <v>29</v>
      </c>
      <c r="B31" t="str">
        <f>IF(data!E48=0,"",data!E48)</f>
        <v/>
      </c>
      <c r="C31" s="221" t="str">
        <f>IFERROR(ROUND(Pengetahuan!C54,0),"")</f>
        <v/>
      </c>
      <c r="D31" s="221" t="str">
        <f>IFERROR(ROUND(Pengetahuan!D54,0),"")</f>
        <v/>
      </c>
      <c r="E31" s="221" t="str">
        <f>IFERROR(ROUND(Pengetahuan!E54,0),"")</f>
        <v/>
      </c>
      <c r="F31" s="221" t="str">
        <f>IFERROR(ROUND(Pengetahuan!F54,0),"")</f>
        <v/>
      </c>
      <c r="G31" s="221" t="str">
        <f>IFERROR(ROUND(Pengetahuan!G54,0),"")</f>
        <v/>
      </c>
      <c r="H31" s="221" t="str">
        <f>IFERROR(ROUND(Pengetahuan!H54,0),"")</f>
        <v/>
      </c>
      <c r="I31" s="221" t="str">
        <f>IFERROR(ROUND(Pengetahuan!I54,0),"")</f>
        <v/>
      </c>
      <c r="J31" s="221" t="str">
        <f>IFERROR(ROUND(Pengetahuan!J54,0),"")</f>
        <v/>
      </c>
      <c r="M31" t="str">
        <f t="shared" si="1"/>
        <v/>
      </c>
      <c r="N31" t="str">
        <f t="shared" si="2"/>
        <v/>
      </c>
      <c r="O31" t="str">
        <f t="shared" si="3"/>
        <v/>
      </c>
      <c r="P31" t="str">
        <f t="shared" si="4"/>
        <v/>
      </c>
      <c r="Q31" t="str">
        <f t="shared" si="5"/>
        <v/>
      </c>
      <c r="R31" t="str">
        <f t="shared" si="6"/>
        <v/>
      </c>
      <c r="S31" t="str">
        <f t="shared" si="7"/>
        <v/>
      </c>
      <c r="T31" t="str">
        <f t="shared" si="8"/>
        <v/>
      </c>
    </row>
    <row r="32" spans="1:20">
      <c r="A32">
        <f>IF(data!A49=0,"",data!A49)</f>
        <v>30</v>
      </c>
      <c r="B32" t="str">
        <f>IF(data!E49=0,"",data!E49)</f>
        <v/>
      </c>
      <c r="C32" s="221" t="str">
        <f>IFERROR(ROUND(Pengetahuan!C55,0),"")</f>
        <v/>
      </c>
      <c r="D32" s="221" t="str">
        <f>IFERROR(ROUND(Pengetahuan!D55,0),"")</f>
        <v/>
      </c>
      <c r="E32" s="221" t="str">
        <f>IFERROR(ROUND(Pengetahuan!E55,0),"")</f>
        <v/>
      </c>
      <c r="F32" s="221" t="str">
        <f>IFERROR(ROUND(Pengetahuan!F55,0),"")</f>
        <v/>
      </c>
      <c r="G32" s="221" t="str">
        <f>IFERROR(ROUND(Pengetahuan!G55,0),"")</f>
        <v/>
      </c>
      <c r="H32" s="221" t="str">
        <f>IFERROR(ROUND(Pengetahuan!H55,0),"")</f>
        <v/>
      </c>
      <c r="I32" s="221" t="str">
        <f>IFERROR(ROUND(Pengetahuan!I55,0),"")</f>
        <v/>
      </c>
      <c r="J32" s="221" t="str">
        <f>IFERROR(ROUND(Pengetahuan!J55,0),"")</f>
        <v/>
      </c>
      <c r="M32" t="str">
        <f t="shared" si="1"/>
        <v/>
      </c>
      <c r="N32" t="str">
        <f t="shared" si="2"/>
        <v/>
      </c>
      <c r="O32" t="str">
        <f t="shared" si="3"/>
        <v/>
      </c>
      <c r="P32" t="str">
        <f t="shared" si="4"/>
        <v/>
      </c>
      <c r="Q32" t="str">
        <f t="shared" si="5"/>
        <v/>
      </c>
      <c r="R32" t="str">
        <f t="shared" si="6"/>
        <v/>
      </c>
      <c r="S32" t="str">
        <f t="shared" si="7"/>
        <v/>
      </c>
      <c r="T32" t="str">
        <f t="shared" si="8"/>
        <v/>
      </c>
    </row>
    <row r="33" spans="1:20">
      <c r="A33">
        <f>IF(data!A50=0,"",data!A50)</f>
        <v>31</v>
      </c>
      <c r="B33" t="str">
        <f>IF(data!E50=0,"",data!E50)</f>
        <v/>
      </c>
      <c r="C33" s="221" t="str">
        <f>IFERROR(ROUND(Pengetahuan!C56,0),"")</f>
        <v/>
      </c>
      <c r="D33" s="221" t="str">
        <f>IFERROR(ROUND(Pengetahuan!D56,0),"")</f>
        <v/>
      </c>
      <c r="E33" s="221" t="str">
        <f>IFERROR(ROUND(Pengetahuan!E56,0),"")</f>
        <v/>
      </c>
      <c r="F33" s="221" t="str">
        <f>IFERROR(ROUND(Pengetahuan!F56,0),"")</f>
        <v/>
      </c>
      <c r="G33" s="221" t="str">
        <f>IFERROR(ROUND(Pengetahuan!G56,0),"")</f>
        <v/>
      </c>
      <c r="H33" s="221" t="str">
        <f>IFERROR(ROUND(Pengetahuan!H56,0),"")</f>
        <v/>
      </c>
      <c r="I33" s="221" t="str">
        <f>IFERROR(ROUND(Pengetahuan!I56,0),"")</f>
        <v/>
      </c>
      <c r="J33" s="221" t="str">
        <f>IFERROR(ROUND(Pengetahuan!J56,0),"")</f>
        <v/>
      </c>
      <c r="M33" t="str">
        <f t="shared" si="1"/>
        <v/>
      </c>
      <c r="N33" t="str">
        <f t="shared" si="2"/>
        <v/>
      </c>
      <c r="O33" t="str">
        <f t="shared" si="3"/>
        <v/>
      </c>
      <c r="P33" t="str">
        <f t="shared" si="4"/>
        <v/>
      </c>
      <c r="Q33" t="str">
        <f t="shared" si="5"/>
        <v/>
      </c>
      <c r="R33" t="str">
        <f t="shared" si="6"/>
        <v/>
      </c>
      <c r="S33" t="str">
        <f t="shared" si="7"/>
        <v/>
      </c>
      <c r="T33" t="str">
        <f t="shared" si="8"/>
        <v/>
      </c>
    </row>
    <row r="34" spans="1:20">
      <c r="A34">
        <f>IF(data!A51=0,"",data!A51)</f>
        <v>32</v>
      </c>
      <c r="B34" t="str">
        <f>IF(data!E51=0,"",data!E51)</f>
        <v/>
      </c>
      <c r="C34" s="221" t="str">
        <f>IFERROR(ROUND(Pengetahuan!C57,0),"")</f>
        <v/>
      </c>
      <c r="D34" s="221" t="str">
        <f>IFERROR(ROUND(Pengetahuan!D57,0),"")</f>
        <v/>
      </c>
      <c r="E34" s="221" t="str">
        <f>IFERROR(ROUND(Pengetahuan!E57,0),"")</f>
        <v/>
      </c>
      <c r="F34" s="221" t="str">
        <f>IFERROR(ROUND(Pengetahuan!F57,0),"")</f>
        <v/>
      </c>
      <c r="G34" s="221" t="str">
        <f>IFERROR(ROUND(Pengetahuan!G57,0),"")</f>
        <v/>
      </c>
      <c r="H34" s="221" t="str">
        <f>IFERROR(ROUND(Pengetahuan!H57,0),"")</f>
        <v/>
      </c>
      <c r="I34" s="221" t="str">
        <f>IFERROR(ROUND(Pengetahuan!I57,0),"")</f>
        <v/>
      </c>
      <c r="J34" s="221" t="str">
        <f>IFERROR(ROUND(Pengetahuan!J57,0),"")</f>
        <v/>
      </c>
      <c r="M34" t="str">
        <f t="shared" si="1"/>
        <v/>
      </c>
      <c r="N34" t="str">
        <f t="shared" si="2"/>
        <v/>
      </c>
      <c r="O34" t="str">
        <f t="shared" si="3"/>
        <v/>
      </c>
      <c r="P34" t="str">
        <f t="shared" si="4"/>
        <v/>
      </c>
      <c r="Q34" t="str">
        <f t="shared" si="5"/>
        <v/>
      </c>
      <c r="R34" t="str">
        <f t="shared" si="6"/>
        <v/>
      </c>
      <c r="S34" t="str">
        <f t="shared" si="7"/>
        <v/>
      </c>
      <c r="T34" t="str">
        <f t="shared" si="8"/>
        <v/>
      </c>
    </row>
    <row r="35" spans="1:20">
      <c r="A35">
        <f>IF(data!A52=0,"",data!A52)</f>
        <v>33</v>
      </c>
      <c r="B35" t="str">
        <f>IF(data!E52=0,"",data!E52)</f>
        <v/>
      </c>
      <c r="C35" s="221" t="str">
        <f>IFERROR(ROUND(Pengetahuan!C58,0),"")</f>
        <v/>
      </c>
      <c r="D35" s="221" t="str">
        <f>IFERROR(ROUND(Pengetahuan!D58,0),"")</f>
        <v/>
      </c>
      <c r="E35" s="221" t="str">
        <f>IFERROR(ROUND(Pengetahuan!E58,0),"")</f>
        <v/>
      </c>
      <c r="F35" s="221" t="str">
        <f>IFERROR(ROUND(Pengetahuan!F58,0),"")</f>
        <v/>
      </c>
      <c r="G35" s="221" t="str">
        <f>IFERROR(ROUND(Pengetahuan!G58,0),"")</f>
        <v/>
      </c>
      <c r="H35" s="221" t="str">
        <f>IFERROR(ROUND(Pengetahuan!H58,0),"")</f>
        <v/>
      </c>
      <c r="I35" s="221" t="str">
        <f>IFERROR(ROUND(Pengetahuan!I58,0),"")</f>
        <v/>
      </c>
      <c r="J35" s="221" t="str">
        <f>IFERROR(ROUND(Pengetahuan!J58,0),"")</f>
        <v/>
      </c>
      <c r="M35" t="str">
        <f t="shared" si="1"/>
        <v/>
      </c>
      <c r="N35" t="str">
        <f t="shared" si="2"/>
        <v/>
      </c>
      <c r="O35" t="str">
        <f t="shared" si="3"/>
        <v/>
      </c>
      <c r="P35" t="str">
        <f t="shared" si="4"/>
        <v/>
      </c>
      <c r="Q35" t="str">
        <f t="shared" si="5"/>
        <v/>
      </c>
      <c r="R35" t="str">
        <f t="shared" si="6"/>
        <v/>
      </c>
      <c r="S35" t="str">
        <f t="shared" si="7"/>
        <v/>
      </c>
      <c r="T35" t="str">
        <f t="shared" si="8"/>
        <v/>
      </c>
    </row>
    <row r="36" spans="1:20">
      <c r="A36">
        <f>IF(data!A53=0,"",data!A53)</f>
        <v>34</v>
      </c>
      <c r="B36" t="str">
        <f>IF(data!E53=0,"",data!E53)</f>
        <v/>
      </c>
      <c r="C36" s="221" t="str">
        <f>IFERROR(ROUND(Pengetahuan!C59,0),"")</f>
        <v/>
      </c>
      <c r="D36" s="221" t="str">
        <f>IFERROR(ROUND(Pengetahuan!D59,0),"")</f>
        <v/>
      </c>
      <c r="E36" s="221" t="str">
        <f>IFERROR(ROUND(Pengetahuan!E59,0),"")</f>
        <v/>
      </c>
      <c r="F36" s="221" t="str">
        <f>IFERROR(ROUND(Pengetahuan!F59,0),"")</f>
        <v/>
      </c>
      <c r="G36" s="221" t="str">
        <f>IFERROR(ROUND(Pengetahuan!G59,0),"")</f>
        <v/>
      </c>
      <c r="H36" s="221" t="str">
        <f>IFERROR(ROUND(Pengetahuan!H59,0),"")</f>
        <v/>
      </c>
      <c r="I36" s="221" t="str">
        <f>IFERROR(ROUND(Pengetahuan!I59,0),"")</f>
        <v/>
      </c>
      <c r="J36" s="221" t="str">
        <f>IFERROR(ROUND(Pengetahuan!J59,0),"")</f>
        <v/>
      </c>
      <c r="M36" t="str">
        <f t="shared" si="1"/>
        <v/>
      </c>
      <c r="N36" t="str">
        <f t="shared" si="2"/>
        <v/>
      </c>
      <c r="O36" t="str">
        <f t="shared" si="3"/>
        <v/>
      </c>
      <c r="P36" t="str">
        <f t="shared" si="4"/>
        <v/>
      </c>
      <c r="Q36" t="str">
        <f t="shared" si="5"/>
        <v/>
      </c>
      <c r="R36" t="str">
        <f t="shared" si="6"/>
        <v/>
      </c>
      <c r="S36" t="str">
        <f t="shared" si="7"/>
        <v/>
      </c>
      <c r="T36" t="str">
        <f t="shared" si="8"/>
        <v/>
      </c>
    </row>
    <row r="37" spans="1:20">
      <c r="A37">
        <f>IF(data!A54=0,"",data!A54)</f>
        <v>35</v>
      </c>
      <c r="B37" t="str">
        <f>IF(data!E54=0,"",data!E54)</f>
        <v/>
      </c>
      <c r="C37" s="221" t="str">
        <f>IFERROR(ROUND(Pengetahuan!C60,0),"")</f>
        <v/>
      </c>
      <c r="D37" s="221" t="str">
        <f>IFERROR(ROUND(Pengetahuan!D60,0),"")</f>
        <v/>
      </c>
      <c r="E37" s="221" t="str">
        <f>IFERROR(ROUND(Pengetahuan!E60,0),"")</f>
        <v/>
      </c>
      <c r="F37" s="221" t="str">
        <f>IFERROR(ROUND(Pengetahuan!F60,0),"")</f>
        <v/>
      </c>
      <c r="G37" s="221" t="str">
        <f>IFERROR(ROUND(Pengetahuan!G60,0),"")</f>
        <v/>
      </c>
      <c r="H37" s="221" t="str">
        <f>IFERROR(ROUND(Pengetahuan!H60,0),"")</f>
        <v/>
      </c>
      <c r="I37" s="221" t="str">
        <f>IFERROR(ROUND(Pengetahuan!I60,0),"")</f>
        <v/>
      </c>
      <c r="J37" s="221" t="str">
        <f>IFERROR(ROUND(Pengetahuan!J60,0),"")</f>
        <v/>
      </c>
      <c r="M37" t="str">
        <f t="shared" si="1"/>
        <v/>
      </c>
      <c r="N37" t="str">
        <f t="shared" si="2"/>
        <v/>
      </c>
      <c r="O37" t="str">
        <f t="shared" si="3"/>
        <v/>
      </c>
      <c r="P37" t="str">
        <f t="shared" si="4"/>
        <v/>
      </c>
      <c r="Q37" t="str">
        <f t="shared" si="5"/>
        <v/>
      </c>
      <c r="R37" t="str">
        <f t="shared" si="6"/>
        <v/>
      </c>
      <c r="S37" t="str">
        <f t="shared" si="7"/>
        <v/>
      </c>
      <c r="T37" t="str">
        <f t="shared" si="8"/>
        <v/>
      </c>
    </row>
    <row r="38" spans="1:20">
      <c r="A38">
        <f>IF(data!A55=0,"",data!A55)</f>
        <v>36</v>
      </c>
      <c r="B38" t="str">
        <f>IF(data!E55=0,"",data!E55)</f>
        <v/>
      </c>
      <c r="C38" s="221" t="str">
        <f>IFERROR(ROUND(Pengetahuan!C61,0),"")</f>
        <v/>
      </c>
      <c r="D38" s="221" t="str">
        <f>IFERROR(ROUND(Pengetahuan!D61,0),"")</f>
        <v/>
      </c>
      <c r="E38" s="221" t="str">
        <f>IFERROR(ROUND(Pengetahuan!E61,0),"")</f>
        <v/>
      </c>
      <c r="F38" s="221" t="str">
        <f>IFERROR(ROUND(Pengetahuan!F61,0),"")</f>
        <v/>
      </c>
      <c r="G38" s="221" t="str">
        <f>IFERROR(ROUND(Pengetahuan!G61,0),"")</f>
        <v/>
      </c>
      <c r="H38" s="221" t="str">
        <f>IFERROR(ROUND(Pengetahuan!H61,0),"")</f>
        <v/>
      </c>
      <c r="I38" s="221" t="str">
        <f>IFERROR(ROUND(Pengetahuan!I61,0),"")</f>
        <v/>
      </c>
      <c r="J38" s="221" t="str">
        <f>IFERROR(ROUND(Pengetahuan!J61,0),"")</f>
        <v/>
      </c>
      <c r="M38" t="str">
        <f t="shared" si="1"/>
        <v/>
      </c>
      <c r="N38" t="str">
        <f t="shared" si="2"/>
        <v/>
      </c>
      <c r="O38" t="str">
        <f t="shared" si="3"/>
        <v/>
      </c>
      <c r="P38" t="str">
        <f t="shared" si="4"/>
        <v/>
      </c>
      <c r="Q38" t="str">
        <f t="shared" si="5"/>
        <v/>
      </c>
      <c r="R38" t="str">
        <f t="shared" si="6"/>
        <v/>
      </c>
      <c r="S38" t="str">
        <f t="shared" si="7"/>
        <v/>
      </c>
      <c r="T38" t="str">
        <f t="shared" si="8"/>
        <v/>
      </c>
    </row>
    <row r="39" spans="1:20">
      <c r="A39">
        <f>IF(data!A56=0,"",data!A56)</f>
        <v>37</v>
      </c>
      <c r="B39" t="str">
        <f>IF(data!E56=0,"",data!E56)</f>
        <v/>
      </c>
      <c r="C39" s="221" t="str">
        <f>IFERROR(ROUND(Pengetahuan!C62,0),"")</f>
        <v/>
      </c>
      <c r="D39" s="221" t="str">
        <f>IFERROR(ROUND(Pengetahuan!D62,0),"")</f>
        <v/>
      </c>
      <c r="E39" s="221" t="str">
        <f>IFERROR(ROUND(Pengetahuan!E62,0),"")</f>
        <v/>
      </c>
      <c r="F39" s="221" t="str">
        <f>IFERROR(ROUND(Pengetahuan!F62,0),"")</f>
        <v/>
      </c>
      <c r="G39" s="221" t="str">
        <f>IFERROR(ROUND(Pengetahuan!G62,0),"")</f>
        <v/>
      </c>
      <c r="H39" s="221" t="str">
        <f>IFERROR(ROUND(Pengetahuan!H62,0),"")</f>
        <v/>
      </c>
      <c r="I39" s="221" t="str">
        <f>IFERROR(ROUND(Pengetahuan!I62,0),"")</f>
        <v/>
      </c>
      <c r="J39" s="221" t="str">
        <f>IFERROR(ROUND(Pengetahuan!J62,0),"")</f>
        <v/>
      </c>
      <c r="M39" t="str">
        <f t="shared" si="1"/>
        <v/>
      </c>
      <c r="N39" t="str">
        <f t="shared" si="2"/>
        <v/>
      </c>
      <c r="O39" t="str">
        <f t="shared" si="3"/>
        <v/>
      </c>
      <c r="P39" t="str">
        <f t="shared" si="4"/>
        <v/>
      </c>
      <c r="Q39" t="str">
        <f t="shared" si="5"/>
        <v/>
      </c>
      <c r="R39" t="str">
        <f t="shared" si="6"/>
        <v/>
      </c>
      <c r="S39" t="str">
        <f t="shared" si="7"/>
        <v/>
      </c>
      <c r="T39" t="str">
        <f t="shared" si="8"/>
        <v/>
      </c>
    </row>
    <row r="40" spans="1:20">
      <c r="A40">
        <f>IF(data!A57=0,"",data!A57)</f>
        <v>38</v>
      </c>
      <c r="B40" t="str">
        <f>IF(data!E57=0,"",data!E57)</f>
        <v/>
      </c>
      <c r="C40" s="221" t="str">
        <f>IFERROR(ROUND(Pengetahuan!C63,0),"")</f>
        <v/>
      </c>
      <c r="D40" s="221" t="str">
        <f>IFERROR(ROUND(Pengetahuan!D63,0),"")</f>
        <v/>
      </c>
      <c r="E40" s="221" t="str">
        <f>IFERROR(ROUND(Pengetahuan!E63,0),"")</f>
        <v/>
      </c>
      <c r="F40" s="221" t="str">
        <f>IFERROR(ROUND(Pengetahuan!F63,0),"")</f>
        <v/>
      </c>
      <c r="G40" s="221" t="str">
        <f>IFERROR(ROUND(Pengetahuan!G63,0),"")</f>
        <v/>
      </c>
      <c r="H40" s="221" t="str">
        <f>IFERROR(ROUND(Pengetahuan!H63,0),"")</f>
        <v/>
      </c>
      <c r="I40" s="221" t="str">
        <f>IFERROR(ROUND(Pengetahuan!I63,0),"")</f>
        <v/>
      </c>
      <c r="J40" s="221" t="str">
        <f>IFERROR(ROUND(Pengetahuan!J63,0),"")</f>
        <v/>
      </c>
      <c r="M40" t="str">
        <f t="shared" si="1"/>
        <v/>
      </c>
      <c r="N40" t="str">
        <f t="shared" si="2"/>
        <v/>
      </c>
      <c r="O40" t="str">
        <f t="shared" si="3"/>
        <v/>
      </c>
      <c r="P40" t="str">
        <f t="shared" si="4"/>
        <v/>
      </c>
      <c r="Q40" t="str">
        <f t="shared" si="5"/>
        <v/>
      </c>
      <c r="R40" t="str">
        <f t="shared" si="6"/>
        <v/>
      </c>
      <c r="S40" t="str">
        <f t="shared" si="7"/>
        <v/>
      </c>
      <c r="T40" t="str">
        <f t="shared" si="8"/>
        <v/>
      </c>
    </row>
    <row r="41" spans="1:20">
      <c r="A41">
        <f>IF(data!A58=0,"",data!A58)</f>
        <v>39</v>
      </c>
      <c r="B41" t="str">
        <f>IF(data!E58=0,"",data!E58)</f>
        <v/>
      </c>
      <c r="C41" s="221" t="str">
        <f>IFERROR(ROUND(Pengetahuan!C64,0),"")</f>
        <v/>
      </c>
      <c r="D41" s="221" t="str">
        <f>IFERROR(ROUND(Pengetahuan!D64,0),"")</f>
        <v/>
      </c>
      <c r="E41" s="221" t="str">
        <f>IFERROR(ROUND(Pengetahuan!E64,0),"")</f>
        <v/>
      </c>
      <c r="F41" s="221" t="str">
        <f>IFERROR(ROUND(Pengetahuan!F64,0),"")</f>
        <v/>
      </c>
      <c r="G41" s="221" t="str">
        <f>IFERROR(ROUND(Pengetahuan!G64,0),"")</f>
        <v/>
      </c>
      <c r="H41" s="221" t="str">
        <f>IFERROR(ROUND(Pengetahuan!H64,0),"")</f>
        <v/>
      </c>
      <c r="I41" s="221" t="str">
        <f>IFERROR(ROUND(Pengetahuan!I64,0),"")</f>
        <v/>
      </c>
      <c r="J41" s="221" t="str">
        <f>IFERROR(ROUND(Pengetahuan!J64,0),"")</f>
        <v/>
      </c>
      <c r="M41" t="str">
        <f t="shared" si="1"/>
        <v/>
      </c>
      <c r="N41" t="str">
        <f t="shared" si="2"/>
        <v/>
      </c>
      <c r="O41" t="str">
        <f t="shared" si="3"/>
        <v/>
      </c>
      <c r="P41" t="str">
        <f t="shared" si="4"/>
        <v/>
      </c>
      <c r="Q41" t="str">
        <f t="shared" si="5"/>
        <v/>
      </c>
      <c r="R41" t="str">
        <f t="shared" si="6"/>
        <v/>
      </c>
      <c r="S41" t="str">
        <f t="shared" si="7"/>
        <v/>
      </c>
      <c r="T41" t="str">
        <f t="shared" si="8"/>
        <v/>
      </c>
    </row>
    <row r="42" spans="1:20">
      <c r="A42">
        <f>IF(data!A59=0,"",data!A59)</f>
        <v>40</v>
      </c>
      <c r="B42" t="str">
        <f>IF(data!E59=0,"",data!E59)</f>
        <v/>
      </c>
      <c r="C42" s="221" t="str">
        <f>IFERROR(ROUND(Pengetahuan!C65,0),"")</f>
        <v/>
      </c>
      <c r="D42" s="221" t="str">
        <f>IFERROR(ROUND(Pengetahuan!D65,0),"")</f>
        <v/>
      </c>
      <c r="E42" s="221" t="str">
        <f>IFERROR(ROUND(Pengetahuan!E65,0),"")</f>
        <v/>
      </c>
      <c r="F42" s="221" t="str">
        <f>IFERROR(ROUND(Pengetahuan!F65,0),"")</f>
        <v/>
      </c>
      <c r="G42" s="221" t="str">
        <f>IFERROR(ROUND(Pengetahuan!G65,0),"")</f>
        <v/>
      </c>
      <c r="H42" s="221" t="str">
        <f>IFERROR(ROUND(Pengetahuan!H65,0),"")</f>
        <v/>
      </c>
      <c r="I42" s="221" t="str">
        <f>IFERROR(ROUND(Pengetahuan!I65,0),"")</f>
        <v/>
      </c>
      <c r="J42" s="221" t="str">
        <f>IFERROR(ROUND(Pengetahuan!J65,0),"")</f>
        <v/>
      </c>
      <c r="M42" t="str">
        <f t="shared" si="1"/>
        <v/>
      </c>
      <c r="N42" t="str">
        <f t="shared" si="2"/>
        <v/>
      </c>
      <c r="O42" t="str">
        <f t="shared" si="3"/>
        <v/>
      </c>
      <c r="P42" t="str">
        <f t="shared" si="4"/>
        <v/>
      </c>
      <c r="Q42" t="str">
        <f t="shared" si="5"/>
        <v/>
      </c>
      <c r="R42" t="str">
        <f t="shared" si="6"/>
        <v/>
      </c>
      <c r="S42" t="str">
        <f t="shared" si="7"/>
        <v/>
      </c>
      <c r="T42" t="str">
        <f t="shared" si="8"/>
        <v/>
      </c>
    </row>
  </sheetData>
  <sheetProtection password="CA29" sheet="1" objects="1" scenarios="1"/>
  <pageMargins left="0.7" right="0.7" top="0.75" bottom="0.75" header="0.3" footer="0.3"/>
  <pageSetup paperSize="10000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42"/>
  <sheetViews>
    <sheetView topLeftCell="O22" zoomScale="80" zoomScaleNormal="80" workbookViewId="0">
      <selection activeCell="R42" sqref="R42"/>
    </sheetView>
  </sheetViews>
  <sheetFormatPr defaultRowHeight="15"/>
  <cols>
    <col min="12" max="12" width="27" bestFit="1" customWidth="1"/>
    <col min="13" max="13" width="46.7109375" bestFit="1" customWidth="1"/>
    <col min="14" max="14" width="40.140625" bestFit="1" customWidth="1"/>
    <col min="15" max="15" width="38.85546875" customWidth="1"/>
    <col min="16" max="16" width="40.28515625" bestFit="1" customWidth="1"/>
    <col min="17" max="17" width="41.5703125" bestFit="1" customWidth="1"/>
    <col min="18" max="18" width="34.7109375" customWidth="1"/>
    <col min="19" max="19" width="32.85546875" customWidth="1"/>
    <col min="20" max="20" width="34.85546875" customWidth="1"/>
  </cols>
  <sheetData>
    <row r="1" spans="1:50">
      <c r="A1" s="215">
        <v>1</v>
      </c>
      <c r="B1" s="215">
        <v>2</v>
      </c>
      <c r="C1" s="215">
        <v>3</v>
      </c>
      <c r="D1" s="215">
        <v>4</v>
      </c>
      <c r="E1" s="215">
        <v>5</v>
      </c>
      <c r="F1" s="215">
        <v>6</v>
      </c>
      <c r="G1" s="215">
        <v>7</v>
      </c>
      <c r="H1" s="215">
        <v>8</v>
      </c>
      <c r="I1" s="215">
        <v>9</v>
      </c>
      <c r="J1" s="215">
        <v>10</v>
      </c>
      <c r="K1" s="215">
        <v>11</v>
      </c>
      <c r="L1" s="215">
        <v>12</v>
      </c>
      <c r="M1" s="215">
        <v>13</v>
      </c>
      <c r="N1" s="215">
        <v>14</v>
      </c>
      <c r="O1" s="215">
        <v>15</v>
      </c>
      <c r="P1" s="215">
        <v>16</v>
      </c>
      <c r="Q1" s="215">
        <v>17</v>
      </c>
      <c r="R1" s="215">
        <v>18</v>
      </c>
      <c r="S1" s="215">
        <v>19</v>
      </c>
      <c r="T1" s="215">
        <v>20</v>
      </c>
      <c r="U1" s="215">
        <v>21</v>
      </c>
      <c r="V1" s="215">
        <v>22</v>
      </c>
      <c r="W1" s="215">
        <v>23</v>
      </c>
      <c r="X1" s="215">
        <v>24</v>
      </c>
      <c r="Y1" s="215">
        <v>25</v>
      </c>
      <c r="Z1" s="215">
        <v>26</v>
      </c>
      <c r="AA1" s="215">
        <v>27</v>
      </c>
      <c r="AB1" s="215">
        <v>28</v>
      </c>
      <c r="AC1" s="215">
        <v>29</v>
      </c>
      <c r="AD1" s="215">
        <v>30</v>
      </c>
      <c r="AE1" s="215">
        <v>31</v>
      </c>
      <c r="AF1" s="215">
        <v>32</v>
      </c>
      <c r="AG1" s="215">
        <v>33</v>
      </c>
      <c r="AH1" s="215">
        <v>34</v>
      </c>
      <c r="AI1" s="215">
        <v>35</v>
      </c>
      <c r="AJ1" s="215">
        <v>36</v>
      </c>
      <c r="AK1" s="215">
        <v>37</v>
      </c>
      <c r="AL1" s="215">
        <v>38</v>
      </c>
      <c r="AM1" s="215">
        <v>39</v>
      </c>
      <c r="AN1" s="215">
        <v>40</v>
      </c>
      <c r="AO1" s="215">
        <v>41</v>
      </c>
      <c r="AP1" s="215">
        <v>42</v>
      </c>
      <c r="AQ1" s="215">
        <v>43</v>
      </c>
      <c r="AR1" s="215">
        <v>44</v>
      </c>
      <c r="AS1" s="215">
        <v>45</v>
      </c>
      <c r="AT1" s="215">
        <v>46</v>
      </c>
      <c r="AU1" s="215">
        <v>47</v>
      </c>
      <c r="AV1" s="215">
        <v>48</v>
      </c>
      <c r="AW1" s="215">
        <v>49</v>
      </c>
      <c r="AX1" s="215">
        <v>50</v>
      </c>
    </row>
    <row r="2" spans="1:50">
      <c r="A2" s="219" t="s">
        <v>71</v>
      </c>
      <c r="B2" s="219" t="s">
        <v>2</v>
      </c>
      <c r="C2" s="219" t="str">
        <f>IF(Keterampilan!C13="","",Keterampilan!C13)</f>
        <v/>
      </c>
      <c r="D2" s="219" t="str">
        <f>IF(Keterampilan!C14="","",Keterampilan!C14)</f>
        <v/>
      </c>
      <c r="E2" s="219" t="str">
        <f>IF(Keterampilan!C15="","",Keterampilan!C15)</f>
        <v/>
      </c>
      <c r="F2" s="219" t="str">
        <f>IF(Keterampilan!C16="","",Keterampilan!C16)</f>
        <v/>
      </c>
      <c r="G2" s="219" t="str">
        <f>IF(Keterampilan!C17="","",Keterampilan!C17)</f>
        <v/>
      </c>
      <c r="H2" s="219" t="str">
        <f>IF(Keterampilan!C18="","",Keterampilan!C18)</f>
        <v/>
      </c>
      <c r="I2" s="219" t="str">
        <f>IF(Keterampilan!C19="","",Keterampilan!C19)</f>
        <v/>
      </c>
      <c r="J2" s="219" t="str">
        <f>IF(Keterampilan!C20="","",Keterampilan!C20)</f>
        <v/>
      </c>
      <c r="K2" s="220" t="s">
        <v>32</v>
      </c>
      <c r="L2" s="220" t="s">
        <v>43</v>
      </c>
      <c r="M2" s="219" t="str">
        <f>C2</f>
        <v/>
      </c>
      <c r="N2" s="219" t="str">
        <f t="shared" ref="N2:T2" si="0">D2</f>
        <v/>
      </c>
      <c r="O2" s="219" t="str">
        <f t="shared" si="0"/>
        <v/>
      </c>
      <c r="P2" s="219" t="str">
        <f t="shared" si="0"/>
        <v/>
      </c>
      <c r="Q2" s="219" t="str">
        <f t="shared" si="0"/>
        <v/>
      </c>
      <c r="R2" s="219" t="str">
        <f t="shared" si="0"/>
        <v/>
      </c>
      <c r="S2" s="219" t="str">
        <f t="shared" si="0"/>
        <v/>
      </c>
      <c r="T2" s="219" t="str">
        <f t="shared" si="0"/>
        <v/>
      </c>
    </row>
    <row r="3" spans="1:50">
      <c r="A3">
        <f>IF(data!A20=0,"",data!A20)</f>
        <v>1</v>
      </c>
      <c r="B3" t="str">
        <f>IF(data!E20=0,"",data!E20)</f>
        <v>ADID AKBAR</v>
      </c>
      <c r="C3" s="221" t="str">
        <f>IFERROR(ROUND(Keterampilan!C26,0),"")</f>
        <v/>
      </c>
      <c r="D3" s="221" t="str">
        <f>IFERROR(ROUND(Keterampilan!D26,0),"")</f>
        <v/>
      </c>
      <c r="E3" s="221" t="str">
        <f>IFERROR(ROUND(Keterampilan!E26,0),"")</f>
        <v/>
      </c>
      <c r="F3" s="221" t="str">
        <f>IFERROR(ROUND(Keterampilan!F26,0),"")</f>
        <v/>
      </c>
      <c r="G3" s="221" t="str">
        <f>IFERROR(ROUND(Keterampilan!G26,0),"")</f>
        <v/>
      </c>
      <c r="H3" s="221" t="str">
        <f>IFERROR(ROUND(Keterampilan!H26,0),"")</f>
        <v/>
      </c>
      <c r="I3" s="221" t="str">
        <f>IFERROR(ROUND(Keterampilan!I26,0),"")</f>
        <v/>
      </c>
      <c r="J3" s="221" t="str">
        <f>IFERROR(ROUND(Keterampilan!J26,0),"")</f>
        <v/>
      </c>
      <c r="K3" s="218">
        <f>Kriteria!E10</f>
        <v>100</v>
      </c>
      <c r="L3" s="216" t="str">
        <f>Kriteria!H16</f>
        <v>Sangat Terampil</v>
      </c>
      <c r="M3" t="str">
        <f>IF(C3&lt;$K$6,$L$6&amp;" "&amp;$C$2,IF(C3&lt;$K$5,$L$5&amp;" "&amp;$C$2,IF(C3&lt;$K$4,$L$4&amp;" "&amp;$C$2,IF(C3&lt;$K$3,$L$3&amp;" "&amp;$C$2,""))))</f>
        <v/>
      </c>
      <c r="N3" t="str">
        <f>IF(D3&lt;$K$6,$L$6&amp;" "&amp;$D$2,IF(D3&lt;$K$5,$L$5&amp;" "&amp;$D$2,IF(D3&lt;$K$4,$L$4&amp;" "&amp;$D$2,IF(D3&lt;$K$3,$L$3&amp;" "&amp;$D$2,""))))</f>
        <v/>
      </c>
      <c r="O3" t="str">
        <f>IF(E3&lt;$K$6,$L$6&amp;" "&amp;$E$2,IF(E3&lt;$K$5,$L$5&amp;" "&amp;$E$2,IF(E3&lt;$K$4,$L$4&amp;" "&amp;$E$2,IF(E3&lt;$K$3,$L$3&amp;" "&amp;$E$2,""))))</f>
        <v/>
      </c>
      <c r="P3" t="str">
        <f>IF(F3&lt;$K$6,$L$6&amp;" "&amp;$F$2,IF(F3&lt;$K$5,$L$5&amp;" "&amp;$F$2,IF(F3&lt;$K$4,$L$4&amp;" "&amp;$F$2,IF(F3&lt;$K$3,$L$3&amp;" "&amp;$F$2,""))))</f>
        <v/>
      </c>
      <c r="Q3" t="str">
        <f>IF(G3&lt;$K$6,$L$6&amp;" "&amp;$G$2,IF(G3&lt;$K$5,$L$5&amp;" "&amp;$G$2,IF(G3&lt;$K$4,$L$4&amp;" "&amp;$G$2,IF(G3&lt;$K$3,$L$3&amp;" "&amp;$G$2,""))))</f>
        <v/>
      </c>
      <c r="R3" t="str">
        <f>IF(H3&lt;$K$6,$L$6&amp;" "&amp;$H$2,IF(H3&lt;$K$5,$L$5&amp;" "&amp;$H$2,IF(H3&lt;$K$4,$L$4&amp;" "&amp;$H$2,IF(H3&lt;$K$3,$L$3&amp;" "&amp;$H$2,""))))</f>
        <v/>
      </c>
      <c r="S3" t="str">
        <f>IF(I3&lt;$K$6,$L$6&amp;" "&amp;$I$2,IF(I3&lt;$K$5,$L$5&amp;" "&amp;$I$2,IF(I3&lt;$K$4,$L$4&amp;" "&amp;$I$2,IF(I3&lt;$K$3,$L$3&amp;" "&amp;$I$2,""))))</f>
        <v/>
      </c>
      <c r="T3" t="str">
        <f>IF(J3&lt;$K$6,$L$6&amp;" "&amp;$J$2,IF(J3&lt;$K$5,$L$5&amp;" "&amp;$J$2,IF(J3&lt;$K$4,$L$4&amp;" "&amp;$J$2,IF(J3&lt;$K$3,$L$3&amp;" "&amp;$J$2,""))))</f>
        <v/>
      </c>
    </row>
    <row r="4" spans="1:50">
      <c r="A4">
        <f>IF(data!A21=0,"",data!A21)</f>
        <v>2</v>
      </c>
      <c r="B4" t="str">
        <f>IF(data!E21=0,"",data!E21)</f>
        <v>ABDUL AZZIZ</v>
      </c>
      <c r="C4" s="221" t="str">
        <f>IFERROR(ROUND(Keterampilan!C27,0),"")</f>
        <v/>
      </c>
      <c r="D4" s="221" t="str">
        <f>IFERROR(ROUND(Keterampilan!D27,0),"")</f>
        <v/>
      </c>
      <c r="E4" s="221" t="str">
        <f>IFERROR(ROUND(Keterampilan!E27,0),"")</f>
        <v/>
      </c>
      <c r="F4" s="221" t="str">
        <f>IFERROR(ROUND(Keterampilan!F27,0),"")</f>
        <v/>
      </c>
      <c r="G4" s="221" t="str">
        <f>IFERROR(ROUND(Keterampilan!G27,0),"")</f>
        <v/>
      </c>
      <c r="H4" s="221" t="str">
        <f>IFERROR(ROUND(Keterampilan!H27,0),"")</f>
        <v/>
      </c>
      <c r="I4" s="221" t="str">
        <f>IFERROR(ROUND(Keterampilan!I27,0),"")</f>
        <v/>
      </c>
      <c r="J4" s="221" t="str">
        <f>IFERROR(ROUND(Keterampilan!J27,0),"")</f>
        <v/>
      </c>
      <c r="K4" s="218">
        <f>Kriteria!E11</f>
        <v>89</v>
      </c>
      <c r="L4" s="216" t="str">
        <f>Kriteria!H17</f>
        <v>Terampil</v>
      </c>
      <c r="M4" t="str">
        <f t="shared" ref="M4:M42" si="1">IF(C4&lt;$K$6,$L$6&amp;" "&amp;$C$2,IF(C4&lt;$K$5,$L$5&amp;" "&amp;$C$2,IF(C4&lt;$K$4,$L$4&amp;" "&amp;$C$2,IF(C4&lt;$K$3,$L$3&amp;" "&amp;$C$2,""))))</f>
        <v/>
      </c>
      <c r="N4" t="str">
        <f t="shared" ref="N4:N42" si="2">IF(D4&lt;$K$6,$L$6&amp;" "&amp;$D$2,IF(D4&lt;$K$5,$L$5&amp;" "&amp;$D$2,IF(D4&lt;$K$4,$L$4&amp;" "&amp;$D$2,IF(D4&lt;$K$3,$L$3&amp;" "&amp;$D$2,""))))</f>
        <v/>
      </c>
      <c r="O4" t="str">
        <f t="shared" ref="O4:O42" si="3">IF(E4&lt;$K$6,$L$6&amp;" "&amp;$E$2,IF(E4&lt;$K$5,$L$5&amp;" "&amp;$E$2,IF(E4&lt;$K$4,$L$4&amp;" "&amp;$E$2,IF(E4&lt;$K$3,$L$3&amp;" "&amp;$E$2,""))))</f>
        <v/>
      </c>
      <c r="P4" t="str">
        <f t="shared" ref="P4:P42" si="4">IF(F4&lt;$K$6,$L$6&amp;" "&amp;$F$2,IF(F4&lt;$K$5,$L$5&amp;" "&amp;$F$2,IF(F4&lt;$K$4,$L$4&amp;" "&amp;$F$2,IF(F4&lt;$K$3,$L$3&amp;" "&amp;$F$2,""))))</f>
        <v/>
      </c>
      <c r="Q4" t="str">
        <f t="shared" ref="Q4:Q42" si="5">IF(G4&lt;$K$6,$L$6&amp;" "&amp;$G$2,IF(G4&lt;$K$5,$L$5&amp;" "&amp;$G$2,IF(G4&lt;$K$4,$L$4&amp;" "&amp;$G$2,IF(G4&lt;$K$3,$L$3&amp;" "&amp;$G$2,""))))</f>
        <v/>
      </c>
      <c r="R4" t="str">
        <f t="shared" ref="R4:R42" si="6">IF(H4&lt;$K$6,$L$6&amp;" "&amp;$H$2,IF(H4&lt;$K$5,$L$5&amp;" "&amp;$H$2,IF(H4&lt;$K$4,$L$4&amp;" "&amp;$H$2,IF(H4&lt;$K$3,$L$3&amp;" "&amp;$H$2,""))))</f>
        <v/>
      </c>
      <c r="S4" t="str">
        <f t="shared" ref="S4:S42" si="7">IF(I4&lt;$K$6,$L$6&amp;" "&amp;$I$2,IF(I4&lt;$K$5,$L$5&amp;" "&amp;$I$2,IF(I4&lt;$K$4,$L$4&amp;" "&amp;$I$2,IF(I4&lt;$K$3,$L$3&amp;" "&amp;$I$2,""))))</f>
        <v/>
      </c>
      <c r="T4" t="str">
        <f t="shared" ref="T4:T42" si="8">IF(J4&lt;$K$6,$L$6&amp;" "&amp;$J$2,IF(J4&lt;$K$5,$L$5&amp;" "&amp;$J$2,IF(J4&lt;$K$4,$L$4&amp;" "&amp;$J$2,IF(J4&lt;$K$3,$L$3&amp;" "&amp;$J$2,""))))</f>
        <v/>
      </c>
    </row>
    <row r="5" spans="1:50">
      <c r="A5">
        <f>IF(data!A22=0,"",data!A22)</f>
        <v>3</v>
      </c>
      <c r="B5" t="str">
        <f>IF(data!E22=0,"",data!E22)</f>
        <v>AFRIZAL</v>
      </c>
      <c r="C5" s="221" t="str">
        <f>IFERROR(ROUND(Keterampilan!C28,0),"")</f>
        <v/>
      </c>
      <c r="D5" s="221" t="str">
        <f>IFERROR(ROUND(Keterampilan!D28,0),"")</f>
        <v/>
      </c>
      <c r="E5" s="221" t="str">
        <f>IFERROR(ROUND(Keterampilan!E28,0),"")</f>
        <v/>
      </c>
      <c r="F5" s="221" t="str">
        <f>IFERROR(ROUND(Keterampilan!F28,0),"")</f>
        <v/>
      </c>
      <c r="G5" s="221" t="str">
        <f>IFERROR(ROUND(Keterampilan!G28,0),"")</f>
        <v/>
      </c>
      <c r="H5" s="221" t="str">
        <f>IFERROR(ROUND(Keterampilan!H28,0),"")</f>
        <v/>
      </c>
      <c r="I5" s="221" t="str">
        <f>IFERROR(ROUND(Keterampilan!I28,0),"")</f>
        <v/>
      </c>
      <c r="J5" s="221" t="str">
        <f>IFERROR(ROUND(Keterampilan!J28,0),"")</f>
        <v/>
      </c>
      <c r="K5" s="218">
        <f>Kriteria!E12</f>
        <v>84</v>
      </c>
      <c r="L5" s="216" t="str">
        <f>Kriteria!H18</f>
        <v>Cukup Terampil</v>
      </c>
      <c r="M5" t="str">
        <f t="shared" si="1"/>
        <v/>
      </c>
      <c r="N5" t="str">
        <f t="shared" si="2"/>
        <v/>
      </c>
      <c r="O5" t="str">
        <f t="shared" si="3"/>
        <v/>
      </c>
      <c r="P5" t="str">
        <f t="shared" si="4"/>
        <v/>
      </c>
      <c r="Q5" t="str">
        <f t="shared" si="5"/>
        <v/>
      </c>
      <c r="R5" t="str">
        <f t="shared" si="6"/>
        <v/>
      </c>
      <c r="S5" t="str">
        <f t="shared" si="7"/>
        <v/>
      </c>
      <c r="T5" t="str">
        <f t="shared" si="8"/>
        <v/>
      </c>
    </row>
    <row r="6" spans="1:50">
      <c r="A6">
        <f>IF(data!A23=0,"",data!A23)</f>
        <v>4</v>
      </c>
      <c r="B6" t="str">
        <f>IF(data!E23=0,"",data!E23)</f>
        <v>APRILNINGSIH SUSILAWATI</v>
      </c>
      <c r="C6" s="221" t="str">
        <f>IFERROR(ROUND(Keterampilan!C29,0),"")</f>
        <v/>
      </c>
      <c r="D6" s="221" t="str">
        <f>IFERROR(ROUND(Keterampilan!D29,0),"")</f>
        <v/>
      </c>
      <c r="E6" s="221" t="str">
        <f>IFERROR(ROUND(Keterampilan!E29,0),"")</f>
        <v/>
      </c>
      <c r="F6" s="221" t="str">
        <f>IFERROR(ROUND(Keterampilan!F29,0),"")</f>
        <v/>
      </c>
      <c r="G6" s="221" t="str">
        <f>IFERROR(ROUND(Keterampilan!G29,0),"")</f>
        <v/>
      </c>
      <c r="H6" s="221" t="str">
        <f>IFERROR(ROUND(Keterampilan!H29,0),"")</f>
        <v/>
      </c>
      <c r="I6" s="221" t="str">
        <f>IFERROR(ROUND(Keterampilan!I29,0),"")</f>
        <v/>
      </c>
      <c r="J6" s="221" t="str">
        <f>IFERROR(ROUND(Keterampilan!J29,0),"")</f>
        <v/>
      </c>
      <c r="K6" s="218">
        <f>Kriteria!E13</f>
        <v>76</v>
      </c>
      <c r="L6" s="216" t="str">
        <f>Kriteria!H19</f>
        <v>Perlu Latihan Agar Terampil</v>
      </c>
      <c r="M6" t="str">
        <f t="shared" si="1"/>
        <v/>
      </c>
      <c r="N6" t="str">
        <f t="shared" si="2"/>
        <v/>
      </c>
      <c r="O6" t="str">
        <f t="shared" si="3"/>
        <v/>
      </c>
      <c r="P6" t="str">
        <f t="shared" si="4"/>
        <v/>
      </c>
      <c r="Q6" t="str">
        <f t="shared" si="5"/>
        <v/>
      </c>
      <c r="R6" t="str">
        <f t="shared" si="6"/>
        <v/>
      </c>
      <c r="S6" t="str">
        <f t="shared" si="7"/>
        <v/>
      </c>
      <c r="T6" t="str">
        <f t="shared" si="8"/>
        <v/>
      </c>
    </row>
    <row r="7" spans="1:50">
      <c r="A7">
        <f>IF(data!A24=0,"",data!A24)</f>
        <v>5</v>
      </c>
      <c r="B7" t="str">
        <f>IF(data!E24=0,"",data!E24)</f>
        <v>ANDRA SAPUTRA</v>
      </c>
      <c r="C7" s="221" t="str">
        <f>IFERROR(ROUND(Keterampilan!C30,0),"")</f>
        <v/>
      </c>
      <c r="D7" s="221" t="str">
        <f>IFERROR(ROUND(Keterampilan!D30,0),"")</f>
        <v/>
      </c>
      <c r="E7" s="221" t="str">
        <f>IFERROR(ROUND(Keterampilan!E30,0),"")</f>
        <v/>
      </c>
      <c r="F7" s="221" t="str">
        <f>IFERROR(ROUND(Keterampilan!F30,0),"")</f>
        <v/>
      </c>
      <c r="G7" s="221" t="str">
        <f>IFERROR(ROUND(Keterampilan!G30,0),"")</f>
        <v/>
      </c>
      <c r="H7" s="221" t="str">
        <f>IFERROR(ROUND(Keterampilan!H30,0),"")</f>
        <v/>
      </c>
      <c r="I7" s="221" t="str">
        <f>IFERROR(ROUND(Keterampilan!I30,0),"")</f>
        <v/>
      </c>
      <c r="J7" s="221" t="str">
        <f>IFERROR(ROUND(Keterampilan!J30,0),"")</f>
        <v/>
      </c>
      <c r="M7" t="str">
        <f t="shared" si="1"/>
        <v/>
      </c>
      <c r="N7" t="str">
        <f t="shared" si="2"/>
        <v/>
      </c>
      <c r="O7" t="str">
        <f t="shared" si="3"/>
        <v/>
      </c>
      <c r="P7" t="str">
        <f t="shared" si="4"/>
        <v/>
      </c>
      <c r="Q7" t="str">
        <f t="shared" si="5"/>
        <v/>
      </c>
      <c r="R7" t="str">
        <f t="shared" si="6"/>
        <v/>
      </c>
      <c r="S7" t="str">
        <f t="shared" si="7"/>
        <v/>
      </c>
      <c r="T7" t="str">
        <f t="shared" si="8"/>
        <v/>
      </c>
    </row>
    <row r="8" spans="1:50">
      <c r="A8">
        <f>IF(data!A25=0,"",data!A25)</f>
        <v>6</v>
      </c>
      <c r="B8" t="str">
        <f>IF(data!E25=0,"",data!E25)</f>
        <v>Aulia Putri Ramadani</v>
      </c>
      <c r="C8" s="221" t="str">
        <f>IFERROR(ROUND(Keterampilan!C31,0),"")</f>
        <v/>
      </c>
      <c r="D8" s="221" t="str">
        <f>IFERROR(ROUND(Keterampilan!D31,0),"")</f>
        <v/>
      </c>
      <c r="E8" s="221" t="str">
        <f>IFERROR(ROUND(Keterampilan!E31,0),"")</f>
        <v/>
      </c>
      <c r="F8" s="221" t="str">
        <f>IFERROR(ROUND(Keterampilan!F31,0),"")</f>
        <v/>
      </c>
      <c r="G8" s="221" t="str">
        <f>IFERROR(ROUND(Keterampilan!G31,0),"")</f>
        <v/>
      </c>
      <c r="H8" s="221" t="str">
        <f>IFERROR(ROUND(Keterampilan!H31,0),"")</f>
        <v/>
      </c>
      <c r="I8" s="221" t="str">
        <f>IFERROR(ROUND(Keterampilan!I31,0),"")</f>
        <v/>
      </c>
      <c r="J8" s="221" t="str">
        <f>IFERROR(ROUND(Keterampilan!J31,0),"")</f>
        <v/>
      </c>
      <c r="M8" t="str">
        <f t="shared" si="1"/>
        <v/>
      </c>
      <c r="N8" t="str">
        <f t="shared" si="2"/>
        <v/>
      </c>
      <c r="O8" t="str">
        <f t="shared" si="3"/>
        <v/>
      </c>
      <c r="P8" t="str">
        <f t="shared" si="4"/>
        <v/>
      </c>
      <c r="Q8" t="str">
        <f t="shared" si="5"/>
        <v/>
      </c>
      <c r="R8" t="str">
        <f t="shared" si="6"/>
        <v/>
      </c>
      <c r="S8" t="str">
        <f t="shared" si="7"/>
        <v/>
      </c>
      <c r="T8" t="str">
        <f t="shared" si="8"/>
        <v/>
      </c>
    </row>
    <row r="9" spans="1:50">
      <c r="A9">
        <f>IF(data!A26=0,"",data!A26)</f>
        <v>7</v>
      </c>
      <c r="B9" t="str">
        <f>IF(data!E26=0,"",data!E26)</f>
        <v>Azhar</v>
      </c>
      <c r="C9" s="221" t="str">
        <f>IFERROR(ROUND(Keterampilan!C32,0),"")</f>
        <v/>
      </c>
      <c r="D9" s="221" t="str">
        <f>IFERROR(ROUND(Keterampilan!D32,0),"")</f>
        <v/>
      </c>
      <c r="E9" s="221" t="str">
        <f>IFERROR(ROUND(Keterampilan!E32,0),"")</f>
        <v/>
      </c>
      <c r="F9" s="221" t="str">
        <f>IFERROR(ROUND(Keterampilan!F32,0),"")</f>
        <v/>
      </c>
      <c r="G9" s="221" t="str">
        <f>IFERROR(ROUND(Keterampilan!G32,0),"")</f>
        <v/>
      </c>
      <c r="H9" s="221" t="str">
        <f>IFERROR(ROUND(Keterampilan!H32,0),"")</f>
        <v/>
      </c>
      <c r="I9" s="221" t="str">
        <f>IFERROR(ROUND(Keterampilan!I32,0),"")</f>
        <v/>
      </c>
      <c r="J9" s="221" t="str">
        <f>IFERROR(ROUND(Keterampilan!J32,0),"")</f>
        <v/>
      </c>
      <c r="M9" t="str">
        <f t="shared" si="1"/>
        <v/>
      </c>
      <c r="N9" t="str">
        <f t="shared" si="2"/>
        <v/>
      </c>
      <c r="O9" t="str">
        <f t="shared" si="3"/>
        <v/>
      </c>
      <c r="P9" t="str">
        <f t="shared" si="4"/>
        <v/>
      </c>
      <c r="Q9" t="str">
        <f t="shared" si="5"/>
        <v/>
      </c>
      <c r="R9" t="str">
        <f t="shared" si="6"/>
        <v/>
      </c>
      <c r="S9" t="str">
        <f t="shared" si="7"/>
        <v/>
      </c>
      <c r="T9" t="str">
        <f t="shared" si="8"/>
        <v/>
      </c>
    </row>
    <row r="10" spans="1:50">
      <c r="A10">
        <f>IF(data!A27=0,"",data!A27)</f>
        <v>8</v>
      </c>
      <c r="B10" t="str">
        <f>IF(data!E27=0,"",data!E27)</f>
        <v>DINDA PUTRI</v>
      </c>
      <c r="C10" s="221" t="str">
        <f>IFERROR(ROUND(Keterampilan!C33,0),"")</f>
        <v/>
      </c>
      <c r="D10" s="221" t="str">
        <f>IFERROR(ROUND(Keterampilan!D33,0),"")</f>
        <v/>
      </c>
      <c r="E10" s="221" t="str">
        <f>IFERROR(ROUND(Keterampilan!E33,0),"")</f>
        <v/>
      </c>
      <c r="F10" s="221" t="str">
        <f>IFERROR(ROUND(Keterampilan!F33,0),"")</f>
        <v/>
      </c>
      <c r="G10" s="221" t="str">
        <f>IFERROR(ROUND(Keterampilan!G33,0),"")</f>
        <v/>
      </c>
      <c r="H10" s="221" t="str">
        <f>IFERROR(ROUND(Keterampilan!H33,0),"")</f>
        <v/>
      </c>
      <c r="I10" s="221" t="str">
        <f>IFERROR(ROUND(Keterampilan!I33,0),"")</f>
        <v/>
      </c>
      <c r="J10" s="221" t="str">
        <f>IFERROR(ROUND(Keterampilan!J33,0),"")</f>
        <v/>
      </c>
      <c r="M10" t="str">
        <f t="shared" si="1"/>
        <v/>
      </c>
      <c r="N10" t="str">
        <f t="shared" si="2"/>
        <v/>
      </c>
      <c r="O10" t="str">
        <f t="shared" si="3"/>
        <v/>
      </c>
      <c r="P10" t="str">
        <f t="shared" si="4"/>
        <v/>
      </c>
      <c r="Q10" t="str">
        <f t="shared" si="5"/>
        <v/>
      </c>
      <c r="R10" t="str">
        <f t="shared" si="6"/>
        <v/>
      </c>
      <c r="S10" t="str">
        <f t="shared" si="7"/>
        <v/>
      </c>
      <c r="T10" t="str">
        <f t="shared" si="8"/>
        <v/>
      </c>
    </row>
    <row r="11" spans="1:50">
      <c r="A11">
        <f>IF(data!A28=0,"",data!A28)</f>
        <v>9</v>
      </c>
      <c r="B11" t="str">
        <f>IF(data!E28=0,"",data!E28)</f>
        <v>DONI</v>
      </c>
      <c r="C11" s="221" t="str">
        <f>IFERROR(ROUND(Keterampilan!C34,0),"")</f>
        <v/>
      </c>
      <c r="D11" s="221" t="str">
        <f>IFERROR(ROUND(Keterampilan!D34,0),"")</f>
        <v/>
      </c>
      <c r="E11" s="221" t="str">
        <f>IFERROR(ROUND(Keterampilan!E34,0),"")</f>
        <v/>
      </c>
      <c r="F11" s="221" t="str">
        <f>IFERROR(ROUND(Keterampilan!F34,0),"")</f>
        <v/>
      </c>
      <c r="G11" s="221" t="str">
        <f>IFERROR(ROUND(Keterampilan!G34,0),"")</f>
        <v/>
      </c>
      <c r="H11" s="221" t="str">
        <f>IFERROR(ROUND(Keterampilan!H34,0),"")</f>
        <v/>
      </c>
      <c r="I11" s="221" t="str">
        <f>IFERROR(ROUND(Keterampilan!I34,0),"")</f>
        <v/>
      </c>
      <c r="J11" s="221" t="str">
        <f>IFERROR(ROUND(Keterampilan!J34,0),"")</f>
        <v/>
      </c>
      <c r="M11" t="str">
        <f t="shared" si="1"/>
        <v/>
      </c>
      <c r="N11" t="str">
        <f t="shared" si="2"/>
        <v/>
      </c>
      <c r="O11" t="str">
        <f t="shared" si="3"/>
        <v/>
      </c>
      <c r="P11" t="str">
        <f t="shared" si="4"/>
        <v/>
      </c>
      <c r="Q11" t="str">
        <f t="shared" si="5"/>
        <v/>
      </c>
      <c r="R11" t="str">
        <f t="shared" si="6"/>
        <v/>
      </c>
      <c r="S11" t="str">
        <f t="shared" si="7"/>
        <v/>
      </c>
      <c r="T11" t="str">
        <f t="shared" si="8"/>
        <v/>
      </c>
    </row>
    <row r="12" spans="1:50">
      <c r="A12">
        <f>IF(data!A29=0,"",data!A29)</f>
        <v>10</v>
      </c>
      <c r="B12" t="str">
        <f>IF(data!E29=0,"",data!E29)</f>
        <v xml:space="preserve">ERIKA PUTRI </v>
      </c>
      <c r="C12" s="221" t="str">
        <f>IFERROR(ROUND(Keterampilan!C35,0),"")</f>
        <v/>
      </c>
      <c r="D12" s="221" t="str">
        <f>IFERROR(ROUND(Keterampilan!D35,0),"")</f>
        <v/>
      </c>
      <c r="E12" s="221" t="str">
        <f>IFERROR(ROUND(Keterampilan!E35,0),"")</f>
        <v/>
      </c>
      <c r="F12" s="221" t="str">
        <f>IFERROR(ROUND(Keterampilan!F35,0),"")</f>
        <v/>
      </c>
      <c r="G12" s="221" t="str">
        <f>IFERROR(ROUND(Keterampilan!G35,0),"")</f>
        <v/>
      </c>
      <c r="H12" s="221" t="str">
        <f>IFERROR(ROUND(Keterampilan!H35,0),"")</f>
        <v/>
      </c>
      <c r="I12" s="221" t="str">
        <f>IFERROR(ROUND(Keterampilan!I35,0),"")</f>
        <v/>
      </c>
      <c r="J12" s="221" t="str">
        <f>IFERROR(ROUND(Keterampilan!J35,0),"")</f>
        <v/>
      </c>
      <c r="M12" t="str">
        <f t="shared" si="1"/>
        <v/>
      </c>
      <c r="N12" t="str">
        <f t="shared" si="2"/>
        <v/>
      </c>
      <c r="O12" t="str">
        <f t="shared" si="3"/>
        <v/>
      </c>
      <c r="P12" t="str">
        <f t="shared" si="4"/>
        <v/>
      </c>
      <c r="Q12" t="str">
        <f t="shared" si="5"/>
        <v/>
      </c>
      <c r="R12" t="str">
        <f t="shared" si="6"/>
        <v/>
      </c>
      <c r="S12" t="str">
        <f t="shared" si="7"/>
        <v/>
      </c>
      <c r="T12" t="str">
        <f t="shared" si="8"/>
        <v/>
      </c>
    </row>
    <row r="13" spans="1:50">
      <c r="A13">
        <f>IF(data!A30=0,"",data!A30)</f>
        <v>11</v>
      </c>
      <c r="B13" t="str">
        <f>IF(data!E30=0,"",data!E30)</f>
        <v>faizah Anggriani</v>
      </c>
      <c r="C13" s="221" t="str">
        <f>IFERROR(ROUND(Keterampilan!C36,0),"")</f>
        <v/>
      </c>
      <c r="D13" s="221" t="str">
        <f>IFERROR(ROUND(Keterampilan!D36,0),"")</f>
        <v/>
      </c>
      <c r="E13" s="221" t="str">
        <f>IFERROR(ROUND(Keterampilan!E36,0),"")</f>
        <v/>
      </c>
      <c r="F13" s="221" t="str">
        <f>IFERROR(ROUND(Keterampilan!F36,0),"")</f>
        <v/>
      </c>
      <c r="G13" s="221" t="str">
        <f>IFERROR(ROUND(Keterampilan!G36,0),"")</f>
        <v/>
      </c>
      <c r="H13" s="221" t="str">
        <f>IFERROR(ROUND(Keterampilan!H36,0),"")</f>
        <v/>
      </c>
      <c r="I13" s="221" t="str">
        <f>IFERROR(ROUND(Keterampilan!I36,0),"")</f>
        <v/>
      </c>
      <c r="J13" s="221" t="str">
        <f>IFERROR(ROUND(Keterampilan!J36,0),"")</f>
        <v/>
      </c>
      <c r="M13" t="str">
        <f t="shared" si="1"/>
        <v/>
      </c>
      <c r="N13" t="str">
        <f t="shared" si="2"/>
        <v/>
      </c>
      <c r="O13" t="str">
        <f t="shared" si="3"/>
        <v/>
      </c>
      <c r="P13" t="str">
        <f t="shared" si="4"/>
        <v/>
      </c>
      <c r="Q13" t="str">
        <f t="shared" si="5"/>
        <v/>
      </c>
      <c r="R13" t="str">
        <f t="shared" si="6"/>
        <v/>
      </c>
      <c r="S13" t="str">
        <f t="shared" si="7"/>
        <v/>
      </c>
      <c r="T13" t="str">
        <f t="shared" si="8"/>
        <v/>
      </c>
    </row>
    <row r="14" spans="1:50">
      <c r="A14">
        <f>IF(data!A31=0,"",data!A31)</f>
        <v>12</v>
      </c>
      <c r="B14" t="str">
        <f>IF(data!E31=0,"",data!E31)</f>
        <v>Fatun</v>
      </c>
      <c r="C14" s="221" t="str">
        <f>IFERROR(ROUND(Keterampilan!C37,0),"")</f>
        <v/>
      </c>
      <c r="D14" s="221" t="str">
        <f>IFERROR(ROUND(Keterampilan!D37,0),"")</f>
        <v/>
      </c>
      <c r="E14" s="221" t="str">
        <f>IFERROR(ROUND(Keterampilan!E37,0),"")</f>
        <v/>
      </c>
      <c r="F14" s="221" t="str">
        <f>IFERROR(ROUND(Keterampilan!F37,0),"")</f>
        <v/>
      </c>
      <c r="G14" s="221" t="str">
        <f>IFERROR(ROUND(Keterampilan!G37,0),"")</f>
        <v/>
      </c>
      <c r="H14" s="221" t="str">
        <f>IFERROR(ROUND(Keterampilan!H37,0),"")</f>
        <v/>
      </c>
      <c r="I14" s="221" t="str">
        <f>IFERROR(ROUND(Keterampilan!I37,0),"")</f>
        <v/>
      </c>
      <c r="J14" s="221" t="str">
        <f>IFERROR(ROUND(Keterampilan!J37,0),"")</f>
        <v/>
      </c>
      <c r="M14" t="str">
        <f t="shared" si="1"/>
        <v/>
      </c>
      <c r="N14" t="str">
        <f t="shared" si="2"/>
        <v/>
      </c>
      <c r="O14" t="str">
        <f t="shared" si="3"/>
        <v/>
      </c>
      <c r="P14" t="str">
        <f t="shared" si="4"/>
        <v/>
      </c>
      <c r="Q14" t="str">
        <f t="shared" si="5"/>
        <v/>
      </c>
      <c r="R14" t="str">
        <f t="shared" si="6"/>
        <v/>
      </c>
      <c r="S14" t="str">
        <f t="shared" si="7"/>
        <v/>
      </c>
      <c r="T14" t="str">
        <f t="shared" si="8"/>
        <v/>
      </c>
    </row>
    <row r="15" spans="1:50">
      <c r="A15">
        <f>IF(data!A32=0,"",data!A32)</f>
        <v>13</v>
      </c>
      <c r="B15" t="str">
        <f>IF(data!E32=0,"",data!E32)</f>
        <v>FEBRIANTI</v>
      </c>
      <c r="C15" s="221" t="str">
        <f>IFERROR(ROUND(Keterampilan!C38,0),"")</f>
        <v/>
      </c>
      <c r="D15" s="221" t="str">
        <f>IFERROR(ROUND(Keterampilan!D38,0),"")</f>
        <v/>
      </c>
      <c r="E15" s="221" t="str">
        <f>IFERROR(ROUND(Keterampilan!E38,0),"")</f>
        <v/>
      </c>
      <c r="F15" s="221" t="str">
        <f>IFERROR(ROUND(Keterampilan!F38,0),"")</f>
        <v/>
      </c>
      <c r="G15" s="221" t="str">
        <f>IFERROR(ROUND(Keterampilan!G38,0),"")</f>
        <v/>
      </c>
      <c r="H15" s="221" t="str">
        <f>IFERROR(ROUND(Keterampilan!H38,0),"")</f>
        <v/>
      </c>
      <c r="I15" s="221" t="str">
        <f>IFERROR(ROUND(Keterampilan!I38,0),"")</f>
        <v/>
      </c>
      <c r="J15" s="221" t="str">
        <f>IFERROR(ROUND(Keterampilan!J38,0),"")</f>
        <v/>
      </c>
      <c r="M15" t="str">
        <f t="shared" si="1"/>
        <v/>
      </c>
      <c r="N15" t="str">
        <f t="shared" si="2"/>
        <v/>
      </c>
      <c r="O15" t="str">
        <f t="shared" si="3"/>
        <v/>
      </c>
      <c r="P15" t="str">
        <f t="shared" si="4"/>
        <v/>
      </c>
      <c r="Q15" t="str">
        <f t="shared" si="5"/>
        <v/>
      </c>
      <c r="R15" t="str">
        <f t="shared" si="6"/>
        <v/>
      </c>
      <c r="S15" t="str">
        <f t="shared" si="7"/>
        <v/>
      </c>
      <c r="T15" t="str">
        <f t="shared" si="8"/>
        <v/>
      </c>
    </row>
    <row r="16" spans="1:50">
      <c r="A16">
        <f>IF(data!A33=0,"",data!A33)</f>
        <v>14</v>
      </c>
      <c r="B16" t="str">
        <f>IF(data!E33=0,"",data!E33)</f>
        <v>HALIMA TUSA'ADIAH</v>
      </c>
      <c r="C16" s="221" t="str">
        <f>IFERROR(ROUND(Keterampilan!C39,0),"")</f>
        <v/>
      </c>
      <c r="D16" s="221" t="str">
        <f>IFERROR(ROUND(Keterampilan!D39,0),"")</f>
        <v/>
      </c>
      <c r="E16" s="221" t="str">
        <f>IFERROR(ROUND(Keterampilan!E39,0),"")</f>
        <v/>
      </c>
      <c r="F16" s="221" t="str">
        <f>IFERROR(ROUND(Keterampilan!F39,0),"")</f>
        <v/>
      </c>
      <c r="G16" s="221" t="str">
        <f>IFERROR(ROUND(Keterampilan!G39,0),"")</f>
        <v/>
      </c>
      <c r="H16" s="221" t="str">
        <f>IFERROR(ROUND(Keterampilan!H39,0),"")</f>
        <v/>
      </c>
      <c r="I16" s="221" t="str">
        <f>IFERROR(ROUND(Keterampilan!I39,0),"")</f>
        <v/>
      </c>
      <c r="J16" s="221" t="str">
        <f>IFERROR(ROUND(Keterampilan!J39,0),"")</f>
        <v/>
      </c>
      <c r="M16" t="str">
        <f t="shared" si="1"/>
        <v/>
      </c>
      <c r="N16" t="str">
        <f t="shared" si="2"/>
        <v/>
      </c>
      <c r="O16" t="str">
        <f t="shared" si="3"/>
        <v/>
      </c>
      <c r="P16" t="str">
        <f t="shared" si="4"/>
        <v/>
      </c>
      <c r="Q16" t="str">
        <f t="shared" si="5"/>
        <v/>
      </c>
      <c r="R16" t="str">
        <f t="shared" si="6"/>
        <v/>
      </c>
      <c r="S16" t="str">
        <f t="shared" si="7"/>
        <v/>
      </c>
      <c r="T16" t="str">
        <f t="shared" si="8"/>
        <v/>
      </c>
    </row>
    <row r="17" spans="1:20">
      <c r="A17">
        <f>IF(data!A34=0,"",data!A34)</f>
        <v>15</v>
      </c>
      <c r="B17" t="str">
        <f>IF(data!E34=0,"",data!E34)</f>
        <v>Intan</v>
      </c>
      <c r="C17" s="221" t="str">
        <f>IFERROR(ROUND(Keterampilan!C40,0),"")</f>
        <v/>
      </c>
      <c r="D17" s="221" t="str">
        <f>IFERROR(ROUND(Keterampilan!D40,0),"")</f>
        <v/>
      </c>
      <c r="E17" s="221" t="str">
        <f>IFERROR(ROUND(Keterampilan!E40,0),"")</f>
        <v/>
      </c>
      <c r="F17" s="221" t="str">
        <f>IFERROR(ROUND(Keterampilan!F40,0),"")</f>
        <v/>
      </c>
      <c r="G17" s="221" t="str">
        <f>IFERROR(ROUND(Keterampilan!G40,0),"")</f>
        <v/>
      </c>
      <c r="H17" s="221" t="str">
        <f>IFERROR(ROUND(Keterampilan!H40,0),"")</f>
        <v/>
      </c>
      <c r="I17" s="221" t="str">
        <f>IFERROR(ROUND(Keterampilan!I40,0),"")</f>
        <v/>
      </c>
      <c r="J17" s="221" t="str">
        <f>IFERROR(ROUND(Keterampilan!J40,0),"")</f>
        <v/>
      </c>
      <c r="M17" t="str">
        <f t="shared" si="1"/>
        <v/>
      </c>
      <c r="N17" t="str">
        <f t="shared" si="2"/>
        <v/>
      </c>
      <c r="O17" t="str">
        <f t="shared" si="3"/>
        <v/>
      </c>
      <c r="P17" t="str">
        <f t="shared" si="4"/>
        <v/>
      </c>
      <c r="Q17" t="str">
        <f t="shared" si="5"/>
        <v/>
      </c>
      <c r="R17" t="str">
        <f t="shared" si="6"/>
        <v/>
      </c>
      <c r="S17" t="str">
        <f t="shared" si="7"/>
        <v/>
      </c>
      <c r="T17" t="str">
        <f t="shared" si="8"/>
        <v/>
      </c>
    </row>
    <row r="18" spans="1:20">
      <c r="A18">
        <f>IF(data!A35=0,"",data!A35)</f>
        <v>16</v>
      </c>
      <c r="B18" t="str">
        <f>IF(data!E35=0,"",data!E35)</f>
        <v>JENG RATU ANGGRAINI</v>
      </c>
      <c r="C18" s="221" t="str">
        <f>IFERROR(ROUND(Keterampilan!C41,0),"")</f>
        <v/>
      </c>
      <c r="D18" s="221" t="str">
        <f>IFERROR(ROUND(Keterampilan!D41,0),"")</f>
        <v/>
      </c>
      <c r="E18" s="221" t="str">
        <f>IFERROR(ROUND(Keterampilan!E41,0),"")</f>
        <v/>
      </c>
      <c r="F18" s="221" t="str">
        <f>IFERROR(ROUND(Keterampilan!F41,0),"")</f>
        <v/>
      </c>
      <c r="G18" s="221" t="str">
        <f>IFERROR(ROUND(Keterampilan!G41,0),"")</f>
        <v/>
      </c>
      <c r="H18" s="221" t="str">
        <f>IFERROR(ROUND(Keterampilan!H41,0),"")</f>
        <v/>
      </c>
      <c r="I18" s="221" t="str">
        <f>IFERROR(ROUND(Keterampilan!I41,0),"")</f>
        <v/>
      </c>
      <c r="J18" s="221" t="str">
        <f>IFERROR(ROUND(Keterampilan!J41,0),"")</f>
        <v/>
      </c>
      <c r="M18" t="str">
        <f t="shared" si="1"/>
        <v/>
      </c>
      <c r="N18" t="str">
        <f t="shared" si="2"/>
        <v/>
      </c>
      <c r="O18" t="str">
        <f t="shared" si="3"/>
        <v/>
      </c>
      <c r="P18" t="str">
        <f t="shared" si="4"/>
        <v/>
      </c>
      <c r="Q18" t="str">
        <f t="shared" si="5"/>
        <v/>
      </c>
      <c r="R18" t="str">
        <f t="shared" si="6"/>
        <v/>
      </c>
      <c r="S18" t="str">
        <f t="shared" si="7"/>
        <v/>
      </c>
      <c r="T18" t="str">
        <f t="shared" si="8"/>
        <v/>
      </c>
    </row>
    <row r="19" spans="1:20">
      <c r="A19">
        <f>IF(data!A36=0,"",data!A36)</f>
        <v>17</v>
      </c>
      <c r="B19" t="str">
        <f>IF(data!E36=0,"",data!E36)</f>
        <v>KHAIRIL ANHAR</v>
      </c>
      <c r="C19" s="221" t="str">
        <f>IFERROR(ROUND(Keterampilan!C42,0),"")</f>
        <v/>
      </c>
      <c r="D19" s="221" t="str">
        <f>IFERROR(ROUND(Keterampilan!D42,0),"")</f>
        <v/>
      </c>
      <c r="E19" s="221" t="str">
        <f>IFERROR(ROUND(Keterampilan!E42,0),"")</f>
        <v/>
      </c>
      <c r="F19" s="221" t="str">
        <f>IFERROR(ROUND(Keterampilan!F42,0),"")</f>
        <v/>
      </c>
      <c r="G19" s="221" t="str">
        <f>IFERROR(ROUND(Keterampilan!G42,0),"")</f>
        <v/>
      </c>
      <c r="H19" s="221" t="str">
        <f>IFERROR(ROUND(Keterampilan!H42,0),"")</f>
        <v/>
      </c>
      <c r="I19" s="221" t="str">
        <f>IFERROR(ROUND(Keterampilan!I42,0),"")</f>
        <v/>
      </c>
      <c r="J19" s="221" t="str">
        <f>IFERROR(ROUND(Keterampilan!J42,0),"")</f>
        <v/>
      </c>
      <c r="M19" t="str">
        <f t="shared" si="1"/>
        <v/>
      </c>
      <c r="N19" t="str">
        <f t="shared" si="2"/>
        <v/>
      </c>
      <c r="O19" t="str">
        <f t="shared" si="3"/>
        <v/>
      </c>
      <c r="P19" t="str">
        <f t="shared" si="4"/>
        <v/>
      </c>
      <c r="Q19" t="str">
        <f t="shared" si="5"/>
        <v/>
      </c>
      <c r="R19" t="str">
        <f t="shared" si="6"/>
        <v/>
      </c>
      <c r="S19" t="str">
        <f t="shared" si="7"/>
        <v/>
      </c>
      <c r="T19" t="str">
        <f t="shared" si="8"/>
        <v/>
      </c>
    </row>
    <row r="20" spans="1:20">
      <c r="A20">
        <f>IF(data!A37=0,"",data!A37)</f>
        <v>18</v>
      </c>
      <c r="B20" t="str">
        <f>IF(data!E37=0,"",data!E37)</f>
        <v>M. FAJRI RAHMAN</v>
      </c>
      <c r="C20" s="221" t="str">
        <f>IFERROR(ROUND(Keterampilan!C43,0),"")</f>
        <v/>
      </c>
      <c r="D20" s="221" t="str">
        <f>IFERROR(ROUND(Keterampilan!D43,0),"")</f>
        <v/>
      </c>
      <c r="E20" s="221" t="str">
        <f>IFERROR(ROUND(Keterampilan!E43,0),"")</f>
        <v/>
      </c>
      <c r="F20" s="221" t="str">
        <f>IFERROR(ROUND(Keterampilan!F43,0),"")</f>
        <v/>
      </c>
      <c r="G20" s="221" t="str">
        <f>IFERROR(ROUND(Keterampilan!G43,0),"")</f>
        <v/>
      </c>
      <c r="H20" s="221" t="str">
        <f>IFERROR(ROUND(Keterampilan!H43,0),"")</f>
        <v/>
      </c>
      <c r="I20" s="221" t="str">
        <f>IFERROR(ROUND(Keterampilan!I43,0),"")</f>
        <v/>
      </c>
      <c r="J20" s="221" t="str">
        <f>IFERROR(ROUND(Keterampilan!J43,0),"")</f>
        <v/>
      </c>
      <c r="M20" t="str">
        <f t="shared" si="1"/>
        <v/>
      </c>
      <c r="N20" t="str">
        <f t="shared" si="2"/>
        <v/>
      </c>
      <c r="O20" t="str">
        <f t="shared" si="3"/>
        <v/>
      </c>
      <c r="P20" t="str">
        <f t="shared" si="4"/>
        <v/>
      </c>
      <c r="Q20" t="str">
        <f t="shared" si="5"/>
        <v/>
      </c>
      <c r="R20" t="str">
        <f t="shared" si="6"/>
        <v/>
      </c>
      <c r="S20" t="str">
        <f t="shared" si="7"/>
        <v/>
      </c>
      <c r="T20" t="str">
        <f t="shared" si="8"/>
        <v/>
      </c>
    </row>
    <row r="21" spans="1:20">
      <c r="A21">
        <f>IF(data!A38=0,"",data!A38)</f>
        <v>19</v>
      </c>
      <c r="B21" t="str">
        <f>IF(data!E38=0,"",data!E38)</f>
        <v>M. HAQY RISKIANSYAH</v>
      </c>
      <c r="C21" s="221" t="str">
        <f>IFERROR(ROUND(Keterampilan!C44,0),"")</f>
        <v/>
      </c>
      <c r="D21" s="221" t="str">
        <f>IFERROR(ROUND(Keterampilan!D44,0),"")</f>
        <v/>
      </c>
      <c r="E21" s="221" t="str">
        <f>IFERROR(ROUND(Keterampilan!E44,0),"")</f>
        <v/>
      </c>
      <c r="F21" s="221" t="str">
        <f>IFERROR(ROUND(Keterampilan!F44,0),"")</f>
        <v/>
      </c>
      <c r="G21" s="221" t="str">
        <f>IFERROR(ROUND(Keterampilan!G44,0),"")</f>
        <v/>
      </c>
      <c r="H21" s="221" t="str">
        <f>IFERROR(ROUND(Keterampilan!H44,0),"")</f>
        <v/>
      </c>
      <c r="I21" s="221" t="str">
        <f>IFERROR(ROUND(Keterampilan!I44,0),"")</f>
        <v/>
      </c>
      <c r="J21" s="221" t="str">
        <f>IFERROR(ROUND(Keterampilan!J44,0),"")</f>
        <v/>
      </c>
      <c r="M21" t="str">
        <f t="shared" si="1"/>
        <v/>
      </c>
      <c r="N21" t="str">
        <f t="shared" si="2"/>
        <v/>
      </c>
      <c r="O21" t="str">
        <f t="shared" si="3"/>
        <v/>
      </c>
      <c r="P21" t="str">
        <f t="shared" si="4"/>
        <v/>
      </c>
      <c r="Q21" t="str">
        <f t="shared" si="5"/>
        <v/>
      </c>
      <c r="R21" t="str">
        <f t="shared" si="6"/>
        <v/>
      </c>
      <c r="S21" t="str">
        <f t="shared" si="7"/>
        <v/>
      </c>
      <c r="T21" t="str">
        <f t="shared" si="8"/>
        <v/>
      </c>
    </row>
    <row r="22" spans="1:20">
      <c r="A22">
        <f>IF(data!A39=0,"",data!A39)</f>
        <v>20</v>
      </c>
      <c r="B22" t="str">
        <f>IF(data!E39=0,"",data!E39)</f>
        <v>MOH. ARFAN ZAMHARIR</v>
      </c>
      <c r="C22" s="221" t="str">
        <f>IFERROR(ROUND(Keterampilan!C45,0),"")</f>
        <v/>
      </c>
      <c r="D22" s="221" t="str">
        <f>IFERROR(ROUND(Keterampilan!D45,0),"")</f>
        <v/>
      </c>
      <c r="E22" s="221" t="str">
        <f>IFERROR(ROUND(Keterampilan!E45,0),"")</f>
        <v/>
      </c>
      <c r="F22" s="221" t="str">
        <f>IFERROR(ROUND(Keterampilan!F45,0),"")</f>
        <v/>
      </c>
      <c r="G22" s="221" t="str">
        <f>IFERROR(ROUND(Keterampilan!G45,0),"")</f>
        <v/>
      </c>
      <c r="H22" s="221" t="str">
        <f>IFERROR(ROUND(Keterampilan!H45,0),"")</f>
        <v/>
      </c>
      <c r="I22" s="221" t="str">
        <f>IFERROR(ROUND(Keterampilan!I45,0),"")</f>
        <v/>
      </c>
      <c r="J22" s="221" t="str">
        <f>IFERROR(ROUND(Keterampilan!J45,0),"")</f>
        <v/>
      </c>
      <c r="M22" t="str">
        <f t="shared" si="1"/>
        <v/>
      </c>
      <c r="N22" t="str">
        <f t="shared" si="2"/>
        <v/>
      </c>
      <c r="O22" t="str">
        <f t="shared" si="3"/>
        <v/>
      </c>
      <c r="P22" t="str">
        <f t="shared" si="4"/>
        <v/>
      </c>
      <c r="Q22" t="str">
        <f t="shared" si="5"/>
        <v/>
      </c>
      <c r="R22" t="str">
        <f t="shared" si="6"/>
        <v/>
      </c>
      <c r="S22" t="str">
        <f t="shared" si="7"/>
        <v/>
      </c>
      <c r="T22" t="str">
        <f t="shared" si="8"/>
        <v/>
      </c>
    </row>
    <row r="23" spans="1:20">
      <c r="A23">
        <f>IF(data!A40=0,"",data!A40)</f>
        <v>21</v>
      </c>
      <c r="B23" t="str">
        <f>IF(data!E40=0,"",data!E40)</f>
        <v>Muamar Rizqi</v>
      </c>
      <c r="C23" s="221" t="str">
        <f>IFERROR(ROUND(Keterampilan!C46,0),"")</f>
        <v/>
      </c>
      <c r="D23" s="221" t="str">
        <f>IFERROR(ROUND(Keterampilan!D46,0),"")</f>
        <v/>
      </c>
      <c r="E23" s="221" t="str">
        <f>IFERROR(ROUND(Keterampilan!E46,0),"")</f>
        <v/>
      </c>
      <c r="F23" s="221" t="str">
        <f>IFERROR(ROUND(Keterampilan!F46,0),"")</f>
        <v/>
      </c>
      <c r="G23" s="221" t="str">
        <f>IFERROR(ROUND(Keterampilan!G46,0),"")</f>
        <v/>
      </c>
      <c r="H23" s="221" t="str">
        <f>IFERROR(ROUND(Keterampilan!H46,0),"")</f>
        <v/>
      </c>
      <c r="I23" s="221" t="str">
        <f>IFERROR(ROUND(Keterampilan!I46,0),"")</f>
        <v/>
      </c>
      <c r="J23" s="221" t="str">
        <f>IFERROR(ROUND(Keterampilan!J46,0),"")</f>
        <v/>
      </c>
      <c r="M23" t="str">
        <f t="shared" si="1"/>
        <v/>
      </c>
      <c r="N23" t="str">
        <f t="shared" si="2"/>
        <v/>
      </c>
      <c r="O23" t="str">
        <f t="shared" si="3"/>
        <v/>
      </c>
      <c r="P23" t="str">
        <f t="shared" si="4"/>
        <v/>
      </c>
      <c r="Q23" t="str">
        <f t="shared" si="5"/>
        <v/>
      </c>
      <c r="R23" t="str">
        <f t="shared" si="6"/>
        <v/>
      </c>
      <c r="S23" t="str">
        <f t="shared" si="7"/>
        <v/>
      </c>
      <c r="T23" t="str">
        <f t="shared" si="8"/>
        <v/>
      </c>
    </row>
    <row r="24" spans="1:20">
      <c r="A24">
        <f>IF(data!A41=0,"",data!A41)</f>
        <v>22</v>
      </c>
      <c r="B24" t="str">
        <f>IF(data!E41=0,"",data!E41)</f>
        <v>Muhammad fahmi</v>
      </c>
      <c r="C24" s="221" t="str">
        <f>IFERROR(ROUND(Keterampilan!C47,0),"")</f>
        <v/>
      </c>
      <c r="D24" s="221" t="str">
        <f>IFERROR(ROUND(Keterampilan!D47,0),"")</f>
        <v/>
      </c>
      <c r="E24" s="221" t="str">
        <f>IFERROR(ROUND(Keterampilan!E47,0),"")</f>
        <v/>
      </c>
      <c r="F24" s="221" t="str">
        <f>IFERROR(ROUND(Keterampilan!F47,0),"")</f>
        <v/>
      </c>
      <c r="G24" s="221" t="str">
        <f>IFERROR(ROUND(Keterampilan!G47,0),"")</f>
        <v/>
      </c>
      <c r="H24" s="221" t="str">
        <f>IFERROR(ROUND(Keterampilan!H47,0),"")</f>
        <v/>
      </c>
      <c r="I24" s="221" t="str">
        <f>IFERROR(ROUND(Keterampilan!I47,0),"")</f>
        <v/>
      </c>
      <c r="J24" s="221" t="str">
        <f>IFERROR(ROUND(Keterampilan!J47,0),"")</f>
        <v/>
      </c>
      <c r="M24" t="str">
        <f t="shared" si="1"/>
        <v/>
      </c>
      <c r="N24" t="str">
        <f t="shared" si="2"/>
        <v/>
      </c>
      <c r="O24" t="str">
        <f t="shared" si="3"/>
        <v/>
      </c>
      <c r="P24" t="str">
        <f t="shared" si="4"/>
        <v/>
      </c>
      <c r="Q24" t="str">
        <f t="shared" si="5"/>
        <v/>
      </c>
      <c r="R24" t="str">
        <f t="shared" si="6"/>
        <v/>
      </c>
      <c r="S24" t="str">
        <f t="shared" si="7"/>
        <v/>
      </c>
      <c r="T24" t="str">
        <f t="shared" si="8"/>
        <v/>
      </c>
    </row>
    <row r="25" spans="1:20">
      <c r="A25">
        <f>IF(data!A42=0,"",data!A42)</f>
        <v>23</v>
      </c>
      <c r="B25" t="str">
        <f>IF(data!E42=0,"",data!E42)</f>
        <v>MUHAMMAD GUFRAN RISKI</v>
      </c>
      <c r="C25" s="221" t="str">
        <f>IFERROR(ROUND(Keterampilan!C48,0),"")</f>
        <v/>
      </c>
      <c r="D25" s="221" t="str">
        <f>IFERROR(ROUND(Keterampilan!D48,0),"")</f>
        <v/>
      </c>
      <c r="E25" s="221" t="str">
        <f>IFERROR(ROUND(Keterampilan!E48,0),"")</f>
        <v/>
      </c>
      <c r="F25" s="221" t="str">
        <f>IFERROR(ROUND(Keterampilan!F48,0),"")</f>
        <v/>
      </c>
      <c r="G25" s="221" t="str">
        <f>IFERROR(ROUND(Keterampilan!G48,0),"")</f>
        <v/>
      </c>
      <c r="H25" s="221" t="str">
        <f>IFERROR(ROUND(Keterampilan!H48,0),"")</f>
        <v/>
      </c>
      <c r="I25" s="221" t="str">
        <f>IFERROR(ROUND(Keterampilan!I48,0),"")</f>
        <v/>
      </c>
      <c r="J25" s="221" t="str">
        <f>IFERROR(ROUND(Keterampilan!J48,0),"")</f>
        <v/>
      </c>
      <c r="M25" t="str">
        <f t="shared" si="1"/>
        <v/>
      </c>
      <c r="N25" t="str">
        <f t="shared" si="2"/>
        <v/>
      </c>
      <c r="O25" t="str">
        <f t="shared" si="3"/>
        <v/>
      </c>
      <c r="P25" t="str">
        <f t="shared" si="4"/>
        <v/>
      </c>
      <c r="Q25" t="str">
        <f t="shared" si="5"/>
        <v/>
      </c>
      <c r="R25" t="str">
        <f t="shared" si="6"/>
        <v/>
      </c>
      <c r="S25" t="str">
        <f t="shared" si="7"/>
        <v/>
      </c>
      <c r="T25" t="str">
        <f t="shared" si="8"/>
        <v/>
      </c>
    </row>
    <row r="26" spans="1:20">
      <c r="A26">
        <f>IF(data!A43=0,"",data!A43)</f>
        <v>24</v>
      </c>
      <c r="B26" t="str">
        <f>IF(data!E43=0,"",data!E43)</f>
        <v>Rafiatun</v>
      </c>
      <c r="C26" s="221" t="str">
        <f>IFERROR(ROUND(Keterampilan!C49,0),"")</f>
        <v/>
      </c>
      <c r="D26" s="221" t="str">
        <f>IFERROR(ROUND(Keterampilan!D49,0),"")</f>
        <v/>
      </c>
      <c r="E26" s="221" t="str">
        <f>IFERROR(ROUND(Keterampilan!E49,0),"")</f>
        <v/>
      </c>
      <c r="F26" s="221" t="str">
        <f>IFERROR(ROUND(Keterampilan!F49,0),"")</f>
        <v/>
      </c>
      <c r="G26" s="221" t="str">
        <f>IFERROR(ROUND(Keterampilan!G49,0),"")</f>
        <v/>
      </c>
      <c r="H26" s="221" t="str">
        <f>IFERROR(ROUND(Keterampilan!H49,0),"")</f>
        <v/>
      </c>
      <c r="I26" s="221" t="str">
        <f>IFERROR(ROUND(Keterampilan!I49,0),"")</f>
        <v/>
      </c>
      <c r="J26" s="221" t="str">
        <f>IFERROR(ROUND(Keterampilan!J49,0),"")</f>
        <v/>
      </c>
      <c r="M26" t="str">
        <f t="shared" si="1"/>
        <v/>
      </c>
      <c r="N26" t="str">
        <f t="shared" si="2"/>
        <v/>
      </c>
      <c r="O26" t="str">
        <f t="shared" si="3"/>
        <v/>
      </c>
      <c r="P26" t="str">
        <f t="shared" si="4"/>
        <v/>
      </c>
      <c r="Q26" t="str">
        <f t="shared" si="5"/>
        <v/>
      </c>
      <c r="R26" t="str">
        <f t="shared" si="6"/>
        <v/>
      </c>
      <c r="S26" t="str">
        <f t="shared" si="7"/>
        <v/>
      </c>
      <c r="T26" t="str">
        <f t="shared" si="8"/>
        <v/>
      </c>
    </row>
    <row r="27" spans="1:20">
      <c r="A27">
        <f>IF(data!A44=0,"",data!A44)</f>
        <v>25</v>
      </c>
      <c r="B27" t="str">
        <f>IF(data!E44=0,"",data!E44)</f>
        <v>Sayidin</v>
      </c>
      <c r="C27" s="221" t="str">
        <f>IFERROR(ROUND(Keterampilan!C50,0),"")</f>
        <v/>
      </c>
      <c r="D27" s="221" t="str">
        <f>IFERROR(ROUND(Keterampilan!D50,0),"")</f>
        <v/>
      </c>
      <c r="E27" s="221" t="str">
        <f>IFERROR(ROUND(Keterampilan!E50,0),"")</f>
        <v/>
      </c>
      <c r="F27" s="221" t="str">
        <f>IFERROR(ROUND(Keterampilan!F50,0),"")</f>
        <v/>
      </c>
      <c r="G27" s="221" t="str">
        <f>IFERROR(ROUND(Keterampilan!G50,0),"")</f>
        <v/>
      </c>
      <c r="H27" s="221" t="str">
        <f>IFERROR(ROUND(Keterampilan!H50,0),"")</f>
        <v/>
      </c>
      <c r="I27" s="221" t="str">
        <f>IFERROR(ROUND(Keterampilan!I50,0),"")</f>
        <v/>
      </c>
      <c r="J27" s="221" t="str">
        <f>IFERROR(ROUND(Keterampilan!J50,0),"")</f>
        <v/>
      </c>
      <c r="M27" t="str">
        <f t="shared" si="1"/>
        <v/>
      </c>
      <c r="N27" t="str">
        <f t="shared" si="2"/>
        <v/>
      </c>
      <c r="O27" t="str">
        <f t="shared" si="3"/>
        <v/>
      </c>
      <c r="P27" t="str">
        <f t="shared" si="4"/>
        <v/>
      </c>
      <c r="Q27" t="str">
        <f t="shared" si="5"/>
        <v/>
      </c>
      <c r="R27" t="str">
        <f t="shared" si="6"/>
        <v/>
      </c>
      <c r="S27" t="str">
        <f t="shared" si="7"/>
        <v/>
      </c>
      <c r="T27" t="str">
        <f t="shared" si="8"/>
        <v/>
      </c>
    </row>
    <row r="28" spans="1:20">
      <c r="A28">
        <f>IF(data!A45=0,"",data!A45)</f>
        <v>26</v>
      </c>
      <c r="B28" t="str">
        <f>IF(data!E45=0,"",data!E45)</f>
        <v>ST Hawa</v>
      </c>
      <c r="C28" s="221" t="str">
        <f>IFERROR(ROUND(Keterampilan!C51,0),"")</f>
        <v/>
      </c>
      <c r="D28" s="221" t="str">
        <f>IFERROR(ROUND(Keterampilan!D51,0),"")</f>
        <v/>
      </c>
      <c r="E28" s="221" t="str">
        <f>IFERROR(ROUND(Keterampilan!E51,0),"")</f>
        <v/>
      </c>
      <c r="F28" s="221" t="str">
        <f>IFERROR(ROUND(Keterampilan!F51,0),"")</f>
        <v/>
      </c>
      <c r="G28" s="221" t="str">
        <f>IFERROR(ROUND(Keterampilan!G51,0),"")</f>
        <v/>
      </c>
      <c r="H28" s="221" t="str">
        <f>IFERROR(ROUND(Keterampilan!H51,0),"")</f>
        <v/>
      </c>
      <c r="I28" s="221" t="str">
        <f>IFERROR(ROUND(Keterampilan!I51,0),"")</f>
        <v/>
      </c>
      <c r="J28" s="221" t="str">
        <f>IFERROR(ROUND(Keterampilan!J51,0),"")</f>
        <v/>
      </c>
      <c r="M28" t="str">
        <f t="shared" si="1"/>
        <v/>
      </c>
      <c r="N28" t="str">
        <f t="shared" si="2"/>
        <v/>
      </c>
      <c r="O28" t="str">
        <f t="shared" si="3"/>
        <v/>
      </c>
      <c r="P28" t="str">
        <f t="shared" si="4"/>
        <v/>
      </c>
      <c r="Q28" t="str">
        <f t="shared" si="5"/>
        <v/>
      </c>
      <c r="R28" t="str">
        <f t="shared" si="6"/>
        <v/>
      </c>
      <c r="S28" t="str">
        <f t="shared" si="7"/>
        <v/>
      </c>
      <c r="T28" t="str">
        <f t="shared" si="8"/>
        <v/>
      </c>
    </row>
    <row r="29" spans="1:20">
      <c r="A29">
        <f>IF(data!A46=0,"",data!A46)</f>
        <v>27</v>
      </c>
      <c r="B29" t="str">
        <f>IF(data!E46=0,"",data!E46)</f>
        <v>UMRATUL HAERUNISA</v>
      </c>
      <c r="C29" s="221" t="str">
        <f>IFERROR(ROUND(Keterampilan!C52,0),"")</f>
        <v/>
      </c>
      <c r="D29" s="221" t="str">
        <f>IFERROR(ROUND(Keterampilan!D52,0),"")</f>
        <v/>
      </c>
      <c r="E29" s="221" t="str">
        <f>IFERROR(ROUND(Keterampilan!E52,0),"")</f>
        <v/>
      </c>
      <c r="F29" s="221" t="str">
        <f>IFERROR(ROUND(Keterampilan!F52,0),"")</f>
        <v/>
      </c>
      <c r="G29" s="221" t="str">
        <f>IFERROR(ROUND(Keterampilan!G52,0),"")</f>
        <v/>
      </c>
      <c r="H29" s="221" t="str">
        <f>IFERROR(ROUND(Keterampilan!H52,0),"")</f>
        <v/>
      </c>
      <c r="I29" s="221" t="str">
        <f>IFERROR(ROUND(Keterampilan!I52,0),"")</f>
        <v/>
      </c>
      <c r="J29" s="221" t="str">
        <f>IFERROR(ROUND(Keterampilan!J52,0),"")</f>
        <v/>
      </c>
      <c r="M29" t="str">
        <f t="shared" si="1"/>
        <v/>
      </c>
      <c r="N29" t="str">
        <f t="shared" si="2"/>
        <v/>
      </c>
      <c r="O29" t="str">
        <f t="shared" si="3"/>
        <v/>
      </c>
      <c r="P29" t="str">
        <f t="shared" si="4"/>
        <v/>
      </c>
      <c r="Q29" t="str">
        <f t="shared" si="5"/>
        <v/>
      </c>
      <c r="R29" t="str">
        <f t="shared" si="6"/>
        <v/>
      </c>
      <c r="S29" t="str">
        <f t="shared" si="7"/>
        <v/>
      </c>
      <c r="T29" t="str">
        <f t="shared" si="8"/>
        <v/>
      </c>
    </row>
    <row r="30" spans="1:20">
      <c r="A30">
        <f>IF(data!A47=0,"",data!A47)</f>
        <v>28</v>
      </c>
      <c r="B30" t="str">
        <f>IF(data!E47=0,"",data!E47)</f>
        <v/>
      </c>
      <c r="C30" s="221" t="str">
        <f>IFERROR(ROUND(Keterampilan!C53,0),"")</f>
        <v/>
      </c>
      <c r="D30" s="221" t="str">
        <f>IFERROR(ROUND(Keterampilan!D53,0),"")</f>
        <v/>
      </c>
      <c r="E30" s="221" t="str">
        <f>IFERROR(ROUND(Keterampilan!E53,0),"")</f>
        <v/>
      </c>
      <c r="F30" s="221" t="str">
        <f>IFERROR(ROUND(Keterampilan!F53,0),"")</f>
        <v/>
      </c>
      <c r="G30" s="221" t="str">
        <f>IFERROR(ROUND(Keterampilan!G53,0),"")</f>
        <v/>
      </c>
      <c r="H30" s="221" t="str">
        <f>IFERROR(ROUND(Keterampilan!H53,0),"")</f>
        <v/>
      </c>
      <c r="I30" s="221" t="str">
        <f>IFERROR(ROUND(Keterampilan!I53,0),"")</f>
        <v/>
      </c>
      <c r="J30" s="221" t="str">
        <f>IFERROR(ROUND(Keterampilan!J53,0),"")</f>
        <v/>
      </c>
      <c r="M30" t="str">
        <f t="shared" si="1"/>
        <v/>
      </c>
      <c r="N30" t="str">
        <f t="shared" si="2"/>
        <v/>
      </c>
      <c r="O30" t="str">
        <f t="shared" si="3"/>
        <v/>
      </c>
      <c r="P30" t="str">
        <f t="shared" si="4"/>
        <v/>
      </c>
      <c r="Q30" t="str">
        <f t="shared" si="5"/>
        <v/>
      </c>
      <c r="R30" t="str">
        <f t="shared" si="6"/>
        <v/>
      </c>
      <c r="S30" t="str">
        <f t="shared" si="7"/>
        <v/>
      </c>
      <c r="T30" t="str">
        <f t="shared" si="8"/>
        <v/>
      </c>
    </row>
    <row r="31" spans="1:20">
      <c r="A31">
        <f>IF(data!A48=0,"",data!A48)</f>
        <v>29</v>
      </c>
      <c r="B31" t="str">
        <f>IF(data!E48=0,"",data!E48)</f>
        <v/>
      </c>
      <c r="C31" s="221" t="str">
        <f>IFERROR(ROUND(Keterampilan!C54,0),"")</f>
        <v/>
      </c>
      <c r="D31" s="221" t="str">
        <f>IFERROR(ROUND(Keterampilan!D54,0),"")</f>
        <v/>
      </c>
      <c r="E31" s="221" t="str">
        <f>IFERROR(ROUND(Keterampilan!E54,0),"")</f>
        <v/>
      </c>
      <c r="F31" s="221" t="str">
        <f>IFERROR(ROUND(Keterampilan!F54,0),"")</f>
        <v/>
      </c>
      <c r="G31" s="221" t="str">
        <f>IFERROR(ROUND(Keterampilan!G54,0),"")</f>
        <v/>
      </c>
      <c r="H31" s="221" t="str">
        <f>IFERROR(ROUND(Keterampilan!H54,0),"")</f>
        <v/>
      </c>
      <c r="I31" s="221" t="str">
        <f>IFERROR(ROUND(Keterampilan!I54,0),"")</f>
        <v/>
      </c>
      <c r="J31" s="221" t="str">
        <f>IFERROR(ROUND(Keterampilan!J54,0),"")</f>
        <v/>
      </c>
      <c r="M31" t="str">
        <f t="shared" si="1"/>
        <v/>
      </c>
      <c r="N31" t="str">
        <f t="shared" si="2"/>
        <v/>
      </c>
      <c r="O31" t="str">
        <f t="shared" si="3"/>
        <v/>
      </c>
      <c r="P31" t="str">
        <f t="shared" si="4"/>
        <v/>
      </c>
      <c r="Q31" t="str">
        <f t="shared" si="5"/>
        <v/>
      </c>
      <c r="R31" t="str">
        <f t="shared" si="6"/>
        <v/>
      </c>
      <c r="S31" t="str">
        <f t="shared" si="7"/>
        <v/>
      </c>
      <c r="T31" t="str">
        <f t="shared" si="8"/>
        <v/>
      </c>
    </row>
    <row r="32" spans="1:20">
      <c r="A32">
        <f>IF(data!A49=0,"",data!A49)</f>
        <v>30</v>
      </c>
      <c r="B32" t="str">
        <f>IF(data!E49=0,"",data!E49)</f>
        <v/>
      </c>
      <c r="C32" s="221" t="str">
        <f>IFERROR(ROUND(Keterampilan!C55,0),"")</f>
        <v/>
      </c>
      <c r="D32" s="221" t="str">
        <f>IFERROR(ROUND(Keterampilan!D55,0),"")</f>
        <v/>
      </c>
      <c r="E32" s="221" t="str">
        <f>IFERROR(ROUND(Keterampilan!E55,0),"")</f>
        <v/>
      </c>
      <c r="F32" s="221" t="str">
        <f>IFERROR(ROUND(Keterampilan!F55,0),"")</f>
        <v/>
      </c>
      <c r="G32" s="221" t="str">
        <f>IFERROR(ROUND(Keterampilan!G55,0),"")</f>
        <v/>
      </c>
      <c r="H32" s="221" t="str">
        <f>IFERROR(ROUND(Keterampilan!H55,0),"")</f>
        <v/>
      </c>
      <c r="I32" s="221" t="str">
        <f>IFERROR(ROUND(Keterampilan!I55,0),"")</f>
        <v/>
      </c>
      <c r="J32" s="221" t="str">
        <f>IFERROR(ROUND(Keterampilan!J55,0),"")</f>
        <v/>
      </c>
      <c r="M32" t="str">
        <f t="shared" si="1"/>
        <v/>
      </c>
      <c r="N32" t="str">
        <f t="shared" si="2"/>
        <v/>
      </c>
      <c r="O32" t="str">
        <f t="shared" si="3"/>
        <v/>
      </c>
      <c r="P32" t="str">
        <f t="shared" si="4"/>
        <v/>
      </c>
      <c r="Q32" t="str">
        <f t="shared" si="5"/>
        <v/>
      </c>
      <c r="R32" t="str">
        <f t="shared" si="6"/>
        <v/>
      </c>
      <c r="S32" t="str">
        <f t="shared" si="7"/>
        <v/>
      </c>
      <c r="T32" t="str">
        <f t="shared" si="8"/>
        <v/>
      </c>
    </row>
    <row r="33" spans="1:20">
      <c r="A33">
        <f>IF(data!A50=0,"",data!A50)</f>
        <v>31</v>
      </c>
      <c r="B33" t="str">
        <f>IF(data!E50=0,"",data!E50)</f>
        <v/>
      </c>
      <c r="C33" s="221" t="str">
        <f>IFERROR(ROUND(Keterampilan!C56,0),"")</f>
        <v/>
      </c>
      <c r="D33" s="221" t="str">
        <f>IFERROR(ROUND(Keterampilan!D56,0),"")</f>
        <v/>
      </c>
      <c r="E33" s="221" t="str">
        <f>IFERROR(ROUND(Keterampilan!E56,0),"")</f>
        <v/>
      </c>
      <c r="F33" s="221" t="str">
        <f>IFERROR(ROUND(Keterampilan!F56,0),"")</f>
        <v/>
      </c>
      <c r="G33" s="221" t="str">
        <f>IFERROR(ROUND(Keterampilan!G56,0),"")</f>
        <v/>
      </c>
      <c r="H33" s="221" t="str">
        <f>IFERROR(ROUND(Keterampilan!H56,0),"")</f>
        <v/>
      </c>
      <c r="I33" s="221" t="str">
        <f>IFERROR(ROUND(Keterampilan!I56,0),"")</f>
        <v/>
      </c>
      <c r="J33" s="221" t="str">
        <f>IFERROR(ROUND(Keterampilan!J56,0),"")</f>
        <v/>
      </c>
      <c r="M33" t="str">
        <f t="shared" si="1"/>
        <v/>
      </c>
      <c r="N33" t="str">
        <f t="shared" si="2"/>
        <v/>
      </c>
      <c r="O33" t="str">
        <f t="shared" si="3"/>
        <v/>
      </c>
      <c r="P33" t="str">
        <f t="shared" si="4"/>
        <v/>
      </c>
      <c r="Q33" t="str">
        <f t="shared" si="5"/>
        <v/>
      </c>
      <c r="R33" t="str">
        <f t="shared" si="6"/>
        <v/>
      </c>
      <c r="S33" t="str">
        <f t="shared" si="7"/>
        <v/>
      </c>
      <c r="T33" t="str">
        <f t="shared" si="8"/>
        <v/>
      </c>
    </row>
    <row r="34" spans="1:20">
      <c r="A34">
        <f>IF(data!A51=0,"",data!A51)</f>
        <v>32</v>
      </c>
      <c r="B34" t="str">
        <f>IF(data!E51=0,"",data!E51)</f>
        <v/>
      </c>
      <c r="C34" s="221" t="str">
        <f>IFERROR(ROUND(Keterampilan!C57,0),"")</f>
        <v/>
      </c>
      <c r="D34" s="221" t="str">
        <f>IFERROR(ROUND(Keterampilan!D57,0),"")</f>
        <v/>
      </c>
      <c r="E34" s="221" t="str">
        <f>IFERROR(ROUND(Keterampilan!E57,0),"")</f>
        <v/>
      </c>
      <c r="F34" s="221" t="str">
        <f>IFERROR(ROUND(Keterampilan!F57,0),"")</f>
        <v/>
      </c>
      <c r="G34" s="221" t="str">
        <f>IFERROR(ROUND(Keterampilan!G57,0),"")</f>
        <v/>
      </c>
      <c r="H34" s="221" t="str">
        <f>IFERROR(ROUND(Keterampilan!H57,0),"")</f>
        <v/>
      </c>
      <c r="I34" s="221" t="str">
        <f>IFERROR(ROUND(Keterampilan!I57,0),"")</f>
        <v/>
      </c>
      <c r="J34" s="221" t="str">
        <f>IFERROR(ROUND(Keterampilan!J57,0),"")</f>
        <v/>
      </c>
      <c r="M34" t="str">
        <f t="shared" si="1"/>
        <v/>
      </c>
      <c r="N34" t="str">
        <f t="shared" si="2"/>
        <v/>
      </c>
      <c r="O34" t="str">
        <f t="shared" si="3"/>
        <v/>
      </c>
      <c r="P34" t="str">
        <f t="shared" si="4"/>
        <v/>
      </c>
      <c r="Q34" t="str">
        <f t="shared" si="5"/>
        <v/>
      </c>
      <c r="R34" t="str">
        <f t="shared" si="6"/>
        <v/>
      </c>
      <c r="S34" t="str">
        <f t="shared" si="7"/>
        <v/>
      </c>
      <c r="T34" t="str">
        <f t="shared" si="8"/>
        <v/>
      </c>
    </row>
    <row r="35" spans="1:20">
      <c r="A35">
        <f>IF(data!A52=0,"",data!A52)</f>
        <v>33</v>
      </c>
      <c r="B35" t="str">
        <f>IF(data!E52=0,"",data!E52)</f>
        <v/>
      </c>
      <c r="C35" s="221" t="str">
        <f>IFERROR(ROUND(Keterampilan!C58,0),"")</f>
        <v/>
      </c>
      <c r="D35" s="221" t="str">
        <f>IFERROR(ROUND(Keterampilan!D58,0),"")</f>
        <v/>
      </c>
      <c r="E35" s="221" t="str">
        <f>IFERROR(ROUND(Keterampilan!E58,0),"")</f>
        <v/>
      </c>
      <c r="F35" s="221" t="str">
        <f>IFERROR(ROUND(Keterampilan!F58,0),"")</f>
        <v/>
      </c>
      <c r="G35" s="221" t="str">
        <f>IFERROR(ROUND(Keterampilan!G58,0),"")</f>
        <v/>
      </c>
      <c r="H35" s="221" t="str">
        <f>IFERROR(ROUND(Keterampilan!H58,0),"")</f>
        <v/>
      </c>
      <c r="I35" s="221" t="str">
        <f>IFERROR(ROUND(Keterampilan!I58,0),"")</f>
        <v/>
      </c>
      <c r="J35" s="221" t="str">
        <f>IFERROR(ROUND(Keterampilan!J58,0),"")</f>
        <v/>
      </c>
      <c r="M35" t="str">
        <f t="shared" si="1"/>
        <v/>
      </c>
      <c r="N35" t="str">
        <f t="shared" si="2"/>
        <v/>
      </c>
      <c r="O35" t="str">
        <f t="shared" si="3"/>
        <v/>
      </c>
      <c r="P35" t="str">
        <f t="shared" si="4"/>
        <v/>
      </c>
      <c r="Q35" t="str">
        <f t="shared" si="5"/>
        <v/>
      </c>
      <c r="R35" t="str">
        <f t="shared" si="6"/>
        <v/>
      </c>
      <c r="S35" t="str">
        <f t="shared" si="7"/>
        <v/>
      </c>
      <c r="T35" t="str">
        <f t="shared" si="8"/>
        <v/>
      </c>
    </row>
    <row r="36" spans="1:20">
      <c r="A36">
        <f>IF(data!A53=0,"",data!A53)</f>
        <v>34</v>
      </c>
      <c r="B36" t="str">
        <f>IF(data!E53=0,"",data!E53)</f>
        <v/>
      </c>
      <c r="C36" s="221" t="str">
        <f>IFERROR(ROUND(Keterampilan!C59,0),"")</f>
        <v/>
      </c>
      <c r="D36" s="221" t="str">
        <f>IFERROR(ROUND(Keterampilan!D59,0),"")</f>
        <v/>
      </c>
      <c r="E36" s="221" t="str">
        <f>IFERROR(ROUND(Keterampilan!E59,0),"")</f>
        <v/>
      </c>
      <c r="F36" s="221" t="str">
        <f>IFERROR(ROUND(Keterampilan!F59,0),"")</f>
        <v/>
      </c>
      <c r="G36" s="221" t="str">
        <f>IFERROR(ROUND(Keterampilan!G59,0),"")</f>
        <v/>
      </c>
      <c r="H36" s="221" t="str">
        <f>IFERROR(ROUND(Keterampilan!H59,0),"")</f>
        <v/>
      </c>
      <c r="I36" s="221" t="str">
        <f>IFERROR(ROUND(Keterampilan!I59,0),"")</f>
        <v/>
      </c>
      <c r="J36" s="221" t="str">
        <f>IFERROR(ROUND(Keterampilan!J59,0),"")</f>
        <v/>
      </c>
      <c r="M36" t="str">
        <f t="shared" si="1"/>
        <v/>
      </c>
      <c r="N36" t="str">
        <f t="shared" si="2"/>
        <v/>
      </c>
      <c r="O36" t="str">
        <f t="shared" si="3"/>
        <v/>
      </c>
      <c r="P36" t="str">
        <f t="shared" si="4"/>
        <v/>
      </c>
      <c r="Q36" t="str">
        <f t="shared" si="5"/>
        <v/>
      </c>
      <c r="R36" t="str">
        <f t="shared" si="6"/>
        <v/>
      </c>
      <c r="S36" t="str">
        <f t="shared" si="7"/>
        <v/>
      </c>
      <c r="T36" t="str">
        <f t="shared" si="8"/>
        <v/>
      </c>
    </row>
    <row r="37" spans="1:20">
      <c r="A37">
        <f>IF(data!A54=0,"",data!A54)</f>
        <v>35</v>
      </c>
      <c r="B37" t="str">
        <f>IF(data!E54=0,"",data!E54)</f>
        <v/>
      </c>
      <c r="C37" s="221" t="str">
        <f>IFERROR(ROUND(Keterampilan!C60,0),"")</f>
        <v/>
      </c>
      <c r="D37" s="221" t="str">
        <f>IFERROR(ROUND(Keterampilan!D60,0),"")</f>
        <v/>
      </c>
      <c r="E37" s="221" t="str">
        <f>IFERROR(ROUND(Keterampilan!E60,0),"")</f>
        <v/>
      </c>
      <c r="F37" s="221" t="str">
        <f>IFERROR(ROUND(Keterampilan!F60,0),"")</f>
        <v/>
      </c>
      <c r="G37" s="221" t="str">
        <f>IFERROR(ROUND(Keterampilan!G60,0),"")</f>
        <v/>
      </c>
      <c r="H37" s="221" t="str">
        <f>IFERROR(ROUND(Keterampilan!H60,0),"")</f>
        <v/>
      </c>
      <c r="I37" s="221" t="str">
        <f>IFERROR(ROUND(Keterampilan!I60,0),"")</f>
        <v/>
      </c>
      <c r="J37" s="221" t="str">
        <f>IFERROR(ROUND(Keterampilan!J60,0),"")</f>
        <v/>
      </c>
      <c r="M37" t="str">
        <f t="shared" si="1"/>
        <v/>
      </c>
      <c r="N37" t="str">
        <f t="shared" si="2"/>
        <v/>
      </c>
      <c r="O37" t="str">
        <f t="shared" si="3"/>
        <v/>
      </c>
      <c r="P37" t="str">
        <f t="shared" si="4"/>
        <v/>
      </c>
      <c r="Q37" t="str">
        <f t="shared" si="5"/>
        <v/>
      </c>
      <c r="R37" t="str">
        <f t="shared" si="6"/>
        <v/>
      </c>
      <c r="S37" t="str">
        <f t="shared" si="7"/>
        <v/>
      </c>
      <c r="T37" t="str">
        <f t="shared" si="8"/>
        <v/>
      </c>
    </row>
    <row r="38" spans="1:20">
      <c r="A38">
        <f>IF(data!A55=0,"",data!A55)</f>
        <v>36</v>
      </c>
      <c r="B38" t="str">
        <f>IF(data!E55=0,"",data!E55)</f>
        <v/>
      </c>
      <c r="C38" s="221" t="str">
        <f>IFERROR(ROUND(Keterampilan!C61,0),"")</f>
        <v/>
      </c>
      <c r="D38" s="221" t="str">
        <f>IFERROR(ROUND(Keterampilan!D61,0),"")</f>
        <v/>
      </c>
      <c r="E38" s="221" t="str">
        <f>IFERROR(ROUND(Keterampilan!E61,0),"")</f>
        <v/>
      </c>
      <c r="F38" s="221" t="str">
        <f>IFERROR(ROUND(Keterampilan!F61,0),"")</f>
        <v/>
      </c>
      <c r="G38" s="221" t="str">
        <f>IFERROR(ROUND(Keterampilan!G61,0),"")</f>
        <v/>
      </c>
      <c r="H38" s="221" t="str">
        <f>IFERROR(ROUND(Keterampilan!H61,0),"")</f>
        <v/>
      </c>
      <c r="I38" s="221" t="str">
        <f>IFERROR(ROUND(Keterampilan!I61,0),"")</f>
        <v/>
      </c>
      <c r="J38" s="221" t="str">
        <f>IFERROR(ROUND(Keterampilan!J61,0),"")</f>
        <v/>
      </c>
      <c r="M38" t="str">
        <f t="shared" si="1"/>
        <v/>
      </c>
      <c r="N38" t="str">
        <f t="shared" si="2"/>
        <v/>
      </c>
      <c r="O38" t="str">
        <f t="shared" si="3"/>
        <v/>
      </c>
      <c r="P38" t="str">
        <f t="shared" si="4"/>
        <v/>
      </c>
      <c r="Q38" t="str">
        <f t="shared" si="5"/>
        <v/>
      </c>
      <c r="R38" t="str">
        <f t="shared" si="6"/>
        <v/>
      </c>
      <c r="S38" t="str">
        <f t="shared" si="7"/>
        <v/>
      </c>
      <c r="T38" t="str">
        <f t="shared" si="8"/>
        <v/>
      </c>
    </row>
    <row r="39" spans="1:20">
      <c r="A39">
        <f>IF(data!A56=0,"",data!A56)</f>
        <v>37</v>
      </c>
      <c r="B39" t="str">
        <f>IF(data!E56=0,"",data!E56)</f>
        <v/>
      </c>
      <c r="C39" s="221" t="str">
        <f>IFERROR(ROUND(Keterampilan!C62,0),"")</f>
        <v/>
      </c>
      <c r="D39" s="221" t="str">
        <f>IFERROR(ROUND(Keterampilan!D62,0),"")</f>
        <v/>
      </c>
      <c r="E39" s="221" t="str">
        <f>IFERROR(ROUND(Keterampilan!E62,0),"")</f>
        <v/>
      </c>
      <c r="F39" s="221" t="str">
        <f>IFERROR(ROUND(Keterampilan!F62,0),"")</f>
        <v/>
      </c>
      <c r="G39" s="221" t="str">
        <f>IFERROR(ROUND(Keterampilan!G62,0),"")</f>
        <v/>
      </c>
      <c r="H39" s="221" t="str">
        <f>IFERROR(ROUND(Keterampilan!H62,0),"")</f>
        <v/>
      </c>
      <c r="I39" s="221" t="str">
        <f>IFERROR(ROUND(Keterampilan!I62,0),"")</f>
        <v/>
      </c>
      <c r="J39" s="221" t="str">
        <f>IFERROR(ROUND(Keterampilan!J62,0),"")</f>
        <v/>
      </c>
      <c r="M39" t="str">
        <f t="shared" si="1"/>
        <v/>
      </c>
      <c r="N39" t="str">
        <f t="shared" si="2"/>
        <v/>
      </c>
      <c r="O39" t="str">
        <f t="shared" si="3"/>
        <v/>
      </c>
      <c r="P39" t="str">
        <f t="shared" si="4"/>
        <v/>
      </c>
      <c r="Q39" t="str">
        <f t="shared" si="5"/>
        <v/>
      </c>
      <c r="R39" t="str">
        <f t="shared" si="6"/>
        <v/>
      </c>
      <c r="S39" t="str">
        <f t="shared" si="7"/>
        <v/>
      </c>
      <c r="T39" t="str">
        <f t="shared" si="8"/>
        <v/>
      </c>
    </row>
    <row r="40" spans="1:20">
      <c r="A40">
        <f>IF(data!A57=0,"",data!A57)</f>
        <v>38</v>
      </c>
      <c r="B40" t="str">
        <f>IF(data!E57=0,"",data!E57)</f>
        <v/>
      </c>
      <c r="C40" s="221" t="str">
        <f>IFERROR(ROUND(Keterampilan!C63,0),"")</f>
        <v/>
      </c>
      <c r="D40" s="221" t="str">
        <f>IFERROR(ROUND(Keterampilan!D63,0),"")</f>
        <v/>
      </c>
      <c r="E40" s="221" t="str">
        <f>IFERROR(ROUND(Keterampilan!E63,0),"")</f>
        <v/>
      </c>
      <c r="F40" s="221" t="str">
        <f>IFERROR(ROUND(Keterampilan!F63,0),"")</f>
        <v/>
      </c>
      <c r="G40" s="221" t="str">
        <f>IFERROR(ROUND(Keterampilan!G63,0),"")</f>
        <v/>
      </c>
      <c r="H40" s="221" t="str">
        <f>IFERROR(ROUND(Keterampilan!H63,0),"")</f>
        <v/>
      </c>
      <c r="I40" s="221" t="str">
        <f>IFERROR(ROUND(Keterampilan!I63,0),"")</f>
        <v/>
      </c>
      <c r="J40" s="221" t="str">
        <f>IFERROR(ROUND(Keterampilan!J63,0),"")</f>
        <v/>
      </c>
      <c r="M40" t="str">
        <f t="shared" si="1"/>
        <v/>
      </c>
      <c r="N40" t="str">
        <f t="shared" si="2"/>
        <v/>
      </c>
      <c r="O40" t="str">
        <f t="shared" si="3"/>
        <v/>
      </c>
      <c r="P40" t="str">
        <f t="shared" si="4"/>
        <v/>
      </c>
      <c r="Q40" t="str">
        <f t="shared" si="5"/>
        <v/>
      </c>
      <c r="R40" t="str">
        <f t="shared" si="6"/>
        <v/>
      </c>
      <c r="S40" t="str">
        <f t="shared" si="7"/>
        <v/>
      </c>
      <c r="T40" t="str">
        <f t="shared" si="8"/>
        <v/>
      </c>
    </row>
    <row r="41" spans="1:20">
      <c r="A41">
        <f>IF(data!A58=0,"",data!A58)</f>
        <v>39</v>
      </c>
      <c r="B41" t="str">
        <f>IF(data!E58=0,"",data!E58)</f>
        <v/>
      </c>
      <c r="C41" s="221" t="str">
        <f>IFERROR(ROUND(Keterampilan!C64,0),"")</f>
        <v/>
      </c>
      <c r="D41" s="221" t="str">
        <f>IFERROR(ROUND(Keterampilan!D64,0),"")</f>
        <v/>
      </c>
      <c r="E41" s="221" t="str">
        <f>IFERROR(ROUND(Keterampilan!E64,0),"")</f>
        <v/>
      </c>
      <c r="F41" s="221" t="str">
        <f>IFERROR(ROUND(Keterampilan!F64,0),"")</f>
        <v/>
      </c>
      <c r="G41" s="221" t="str">
        <f>IFERROR(ROUND(Keterampilan!G64,0),"")</f>
        <v/>
      </c>
      <c r="H41" s="221" t="str">
        <f>IFERROR(ROUND(Keterampilan!H64,0),"")</f>
        <v/>
      </c>
      <c r="I41" s="221" t="str">
        <f>IFERROR(ROUND(Keterampilan!I64,0),"")</f>
        <v/>
      </c>
      <c r="J41" s="221" t="str">
        <f>IFERROR(ROUND(Keterampilan!J64,0),"")</f>
        <v/>
      </c>
      <c r="M41" t="str">
        <f t="shared" si="1"/>
        <v/>
      </c>
      <c r="N41" t="str">
        <f t="shared" si="2"/>
        <v/>
      </c>
      <c r="O41" t="str">
        <f t="shared" si="3"/>
        <v/>
      </c>
      <c r="P41" t="str">
        <f t="shared" si="4"/>
        <v/>
      </c>
      <c r="Q41" t="str">
        <f t="shared" si="5"/>
        <v/>
      </c>
      <c r="R41" t="str">
        <f t="shared" si="6"/>
        <v/>
      </c>
      <c r="S41" t="str">
        <f t="shared" si="7"/>
        <v/>
      </c>
      <c r="T41" t="str">
        <f t="shared" si="8"/>
        <v/>
      </c>
    </row>
    <row r="42" spans="1:20">
      <c r="A42">
        <f>IF(data!A59=0,"",data!A59)</f>
        <v>40</v>
      </c>
      <c r="B42" t="str">
        <f>IF(data!E59=0,"",data!E59)</f>
        <v/>
      </c>
      <c r="C42" s="221" t="str">
        <f>IFERROR(ROUND(Keterampilan!C65,0),"")</f>
        <v/>
      </c>
      <c r="D42" s="221" t="str">
        <f>IFERROR(ROUND(Keterampilan!D65,0),"")</f>
        <v/>
      </c>
      <c r="E42" s="221" t="str">
        <f>IFERROR(ROUND(Keterampilan!E65,0),"")</f>
        <v/>
      </c>
      <c r="F42" s="221" t="str">
        <f>IFERROR(ROUND(Keterampilan!F65,0),"")</f>
        <v/>
      </c>
      <c r="G42" s="221" t="str">
        <f>IFERROR(ROUND(Keterampilan!G65,0),"")</f>
        <v/>
      </c>
      <c r="H42" s="221" t="str">
        <f>IFERROR(ROUND(Keterampilan!H65,0),"")</f>
        <v/>
      </c>
      <c r="I42" s="221" t="str">
        <f>IFERROR(ROUND(Keterampilan!I65,0),"")</f>
        <v/>
      </c>
      <c r="J42" s="221" t="str">
        <f>IFERROR(ROUND(Keterampilan!J65,0),"")</f>
        <v/>
      </c>
      <c r="M42" t="str">
        <f t="shared" si="1"/>
        <v/>
      </c>
      <c r="N42" t="str">
        <f t="shared" si="2"/>
        <v/>
      </c>
      <c r="O42" t="str">
        <f t="shared" si="3"/>
        <v/>
      </c>
      <c r="P42" t="str">
        <f t="shared" si="4"/>
        <v/>
      </c>
      <c r="Q42" t="str">
        <f t="shared" si="5"/>
        <v/>
      </c>
      <c r="R42" t="str">
        <f t="shared" si="6"/>
        <v/>
      </c>
      <c r="S42" t="str">
        <f t="shared" si="7"/>
        <v/>
      </c>
      <c r="T42" t="str">
        <f t="shared" si="8"/>
        <v/>
      </c>
    </row>
  </sheetData>
  <sheetProtection password="CA29" sheet="1" objects="1" scenarios="1"/>
  <pageMargins left="0.7" right="0.7" top="0.75" bottom="0.75" header="0.3" footer="0.3"/>
  <pageSetup paperSize="10000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" sqref="D2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1"/>
  <sheetViews>
    <sheetView showRowColHeaders="0" zoomScale="90" zoomScaleNormal="90" workbookViewId="0"/>
  </sheetViews>
  <sheetFormatPr defaultRowHeight="15"/>
  <cols>
    <col min="1" max="1" width="3.140625" style="77" customWidth="1"/>
    <col min="2" max="2" width="9" style="77" bestFit="1" customWidth="1"/>
    <col min="3" max="3" width="8.28515625" style="77" bestFit="1" customWidth="1"/>
    <col min="4" max="4" width="9.140625" style="77"/>
    <col min="5" max="5" width="9.85546875" style="77" bestFit="1" customWidth="1"/>
    <col min="6" max="6" width="8.28515625" style="77" bestFit="1" customWidth="1"/>
    <col min="7" max="7" width="11.85546875" style="77" customWidth="1"/>
    <col min="8" max="8" width="9.85546875" style="77" bestFit="1" customWidth="1"/>
    <col min="9" max="9" width="5.42578125" style="77" customWidth="1"/>
    <col min="10" max="10" width="4.42578125" style="77" customWidth="1"/>
    <col min="11" max="11" width="9.140625" style="77"/>
    <col min="12" max="12" width="5.140625" style="77" bestFit="1" customWidth="1"/>
    <col min="13" max="16384" width="9.140625" style="77"/>
  </cols>
  <sheetData>
    <row r="1" spans="2:22" ht="15" customHeight="1">
      <c r="Q1" s="369" t="s">
        <v>50</v>
      </c>
      <c r="R1" s="370"/>
      <c r="S1" s="370"/>
      <c r="T1" s="370"/>
      <c r="U1" s="370"/>
      <c r="V1" s="371"/>
    </row>
    <row r="2" spans="2:22" ht="15" customHeight="1" thickBot="1">
      <c r="Q2" s="372"/>
      <c r="R2" s="373"/>
      <c r="S2" s="373"/>
      <c r="T2" s="373"/>
      <c r="U2" s="373"/>
      <c r="V2" s="374"/>
    </row>
    <row r="3" spans="2:22" ht="15.75" customHeight="1">
      <c r="Q3" s="358" t="s">
        <v>51</v>
      </c>
      <c r="R3" s="359"/>
      <c r="S3" s="359"/>
      <c r="T3" s="359"/>
      <c r="U3" s="359"/>
      <c r="V3" s="360"/>
    </row>
    <row r="4" spans="2:22" ht="57.75" customHeight="1" thickBot="1">
      <c r="Q4" s="361" t="s">
        <v>52</v>
      </c>
      <c r="R4" s="362"/>
      <c r="S4" s="362"/>
      <c r="T4" s="362"/>
      <c r="U4" s="362"/>
      <c r="V4" s="363"/>
    </row>
    <row r="5" spans="2:22" ht="5.25" customHeight="1" thickBot="1"/>
    <row r="6" spans="2:22" ht="19.5" thickBot="1">
      <c r="Q6" s="375" t="s">
        <v>53</v>
      </c>
      <c r="R6" s="376"/>
      <c r="S6" s="376"/>
      <c r="T6" s="376"/>
      <c r="U6" s="376"/>
      <c r="V6" s="377"/>
    </row>
    <row r="7" spans="2:22" ht="22.5" customHeight="1">
      <c r="B7" s="367" t="s">
        <v>30</v>
      </c>
      <c r="C7" s="367"/>
      <c r="D7" s="367"/>
      <c r="E7" s="367"/>
      <c r="F7" s="367"/>
      <c r="G7" s="367"/>
      <c r="H7" s="367"/>
      <c r="I7" s="367"/>
      <c r="J7" s="367"/>
      <c r="K7" s="367"/>
      <c r="L7" s="367"/>
      <c r="Q7" s="378" t="s">
        <v>186</v>
      </c>
      <c r="R7" s="379"/>
      <c r="S7" s="379"/>
      <c r="T7" s="379"/>
      <c r="U7" s="379"/>
      <c r="V7" s="380"/>
    </row>
    <row r="8" spans="2:22" ht="27.75" customHeight="1">
      <c r="B8" s="368" t="s">
        <v>31</v>
      </c>
      <c r="C8" s="368"/>
      <c r="D8" s="368"/>
      <c r="E8" s="368"/>
      <c r="F8" s="368"/>
      <c r="G8" s="368"/>
      <c r="H8" s="368"/>
      <c r="I8" s="368"/>
      <c r="J8" s="368"/>
      <c r="K8" s="368"/>
      <c r="L8" s="368"/>
      <c r="Q8" s="344" t="s">
        <v>187</v>
      </c>
      <c r="R8" s="345"/>
      <c r="S8" s="345"/>
      <c r="T8" s="345"/>
      <c r="U8" s="345"/>
      <c r="V8" s="346"/>
    </row>
    <row r="9" spans="2:22" ht="26.25">
      <c r="B9" s="78" t="s">
        <v>32</v>
      </c>
      <c r="C9" s="334" t="s">
        <v>13</v>
      </c>
      <c r="D9" s="335"/>
      <c r="E9" s="336"/>
      <c r="F9" s="337" t="s">
        <v>7</v>
      </c>
      <c r="G9" s="337"/>
      <c r="H9" s="337"/>
      <c r="I9" s="338" t="s">
        <v>8</v>
      </c>
      <c r="J9" s="338"/>
      <c r="K9" s="338"/>
      <c r="L9" s="338"/>
      <c r="Q9" s="344" t="s">
        <v>54</v>
      </c>
      <c r="R9" s="345"/>
      <c r="S9" s="345"/>
      <c r="T9" s="345"/>
      <c r="U9" s="345"/>
      <c r="V9" s="346"/>
    </row>
    <row r="10" spans="2:22" ht="27" thickBot="1">
      <c r="B10" s="78" t="s">
        <v>33</v>
      </c>
      <c r="C10" s="79">
        <f>IF(ROUND((100-$C$12)/3,0)+$C$12="","",ROUND((100-C11)/3,0)+C11)</f>
        <v>89</v>
      </c>
      <c r="D10" s="71" t="s">
        <v>41</v>
      </c>
      <c r="E10" s="79">
        <v>100</v>
      </c>
      <c r="F10" s="73">
        <f>C10</f>
        <v>89</v>
      </c>
      <c r="G10" s="72" t="s">
        <v>41</v>
      </c>
      <c r="H10" s="73">
        <v>100</v>
      </c>
      <c r="I10" s="74" t="s">
        <v>37</v>
      </c>
      <c r="J10" s="75" t="s">
        <v>38</v>
      </c>
      <c r="K10" s="74">
        <v>4</v>
      </c>
      <c r="L10" s="76" t="s">
        <v>39</v>
      </c>
      <c r="Q10" s="341" t="s">
        <v>55</v>
      </c>
      <c r="R10" s="342"/>
      <c r="S10" s="342"/>
      <c r="T10" s="342"/>
      <c r="U10" s="342"/>
      <c r="V10" s="343"/>
    </row>
    <row r="11" spans="2:22" ht="26.25">
      <c r="B11" s="78" t="s">
        <v>34</v>
      </c>
      <c r="C11" s="79">
        <f>IF(ROUND((100-$C$12)/3,0)+$C$12="","",ROUND((100-C12)/3,0)+C12)</f>
        <v>84</v>
      </c>
      <c r="D11" s="71" t="s">
        <v>41</v>
      </c>
      <c r="E11" s="79">
        <f>C10</f>
        <v>89</v>
      </c>
      <c r="F11" s="73">
        <f>C11</f>
        <v>84</v>
      </c>
      <c r="G11" s="72" t="s">
        <v>41</v>
      </c>
      <c r="H11" s="73">
        <f>C10</f>
        <v>89</v>
      </c>
      <c r="I11" s="74" t="s">
        <v>37</v>
      </c>
      <c r="J11" s="75" t="s">
        <v>38</v>
      </c>
      <c r="K11" s="74">
        <v>3</v>
      </c>
      <c r="L11" s="76" t="s">
        <v>34</v>
      </c>
    </row>
    <row r="12" spans="2:22" ht="26.25">
      <c r="B12" s="78" t="s">
        <v>35</v>
      </c>
      <c r="C12" s="79">
        <f>IF(HOME!F10="","",HOME!F10)</f>
        <v>76</v>
      </c>
      <c r="D12" s="71" t="s">
        <v>41</v>
      </c>
      <c r="E12" s="79">
        <f>C11</f>
        <v>84</v>
      </c>
      <c r="F12" s="73">
        <f>C12</f>
        <v>76</v>
      </c>
      <c r="G12" s="72" t="s">
        <v>41</v>
      </c>
      <c r="H12" s="73">
        <f>C11</f>
        <v>84</v>
      </c>
      <c r="I12" s="74" t="s">
        <v>37</v>
      </c>
      <c r="J12" s="75" t="s">
        <v>38</v>
      </c>
      <c r="K12" s="74">
        <v>2</v>
      </c>
      <c r="L12" s="76" t="s">
        <v>35</v>
      </c>
      <c r="M12" s="80" t="s">
        <v>189</v>
      </c>
      <c r="N12" s="330" t="s">
        <v>188</v>
      </c>
      <c r="O12" s="330"/>
      <c r="P12" s="330"/>
      <c r="Q12" s="330"/>
      <c r="R12" s="330"/>
      <c r="S12" s="81">
        <f>ROUND((100-C12)/3,0)</f>
        <v>8</v>
      </c>
    </row>
    <row r="13" spans="2:22" ht="26.25">
      <c r="B13" s="78" t="s">
        <v>36</v>
      </c>
      <c r="C13" s="79">
        <v>0</v>
      </c>
      <c r="D13" s="71" t="s">
        <v>41</v>
      </c>
      <c r="E13" s="79">
        <f>C12</f>
        <v>76</v>
      </c>
      <c r="F13" s="73">
        <f>C13</f>
        <v>0</v>
      </c>
      <c r="G13" s="72" t="s">
        <v>41</v>
      </c>
      <c r="H13" s="73">
        <f>C12</f>
        <v>76</v>
      </c>
      <c r="I13" s="74" t="s">
        <v>37</v>
      </c>
      <c r="J13" s="75" t="s">
        <v>38</v>
      </c>
      <c r="K13" s="74">
        <v>1</v>
      </c>
      <c r="L13" s="76" t="s">
        <v>40</v>
      </c>
    </row>
    <row r="14" spans="2:22">
      <c r="B14" s="339" t="s">
        <v>28</v>
      </c>
      <c r="C14" s="340"/>
      <c r="D14" s="340"/>
      <c r="E14" s="340"/>
      <c r="F14" s="340"/>
      <c r="G14" s="340"/>
      <c r="H14" s="340"/>
      <c r="I14" s="340"/>
      <c r="J14" s="340"/>
      <c r="K14" s="340"/>
      <c r="L14" s="340"/>
    </row>
    <row r="15" spans="2:22" ht="21" customHeight="1">
      <c r="B15" s="364" t="s">
        <v>42</v>
      </c>
      <c r="C15" s="365"/>
      <c r="D15" s="364" t="s">
        <v>43</v>
      </c>
      <c r="E15" s="365"/>
      <c r="F15" s="365"/>
      <c r="G15" s="366"/>
      <c r="H15" s="364" t="s">
        <v>44</v>
      </c>
      <c r="I15" s="365"/>
      <c r="J15" s="365"/>
      <c r="K15" s="365"/>
      <c r="L15" s="82"/>
      <c r="M15" s="349" t="s">
        <v>49</v>
      </c>
      <c r="N15" s="350"/>
      <c r="O15" s="350"/>
      <c r="P15" s="351"/>
      <c r="Q15" s="82"/>
    </row>
    <row r="16" spans="2:22" ht="21" customHeight="1">
      <c r="B16" s="347" t="s">
        <v>45</v>
      </c>
      <c r="C16" s="348"/>
      <c r="D16" s="331" t="s">
        <v>218</v>
      </c>
      <c r="E16" s="332"/>
      <c r="F16" s="332"/>
      <c r="G16" s="333"/>
      <c r="H16" s="331" t="s">
        <v>221</v>
      </c>
      <c r="I16" s="332"/>
      <c r="J16" s="332"/>
      <c r="K16" s="333"/>
      <c r="L16" s="83"/>
      <c r="M16" s="352"/>
      <c r="N16" s="353"/>
      <c r="O16" s="353"/>
      <c r="P16" s="354"/>
      <c r="Q16" s="82"/>
    </row>
    <row r="17" spans="2:17" ht="21" customHeight="1">
      <c r="B17" s="347" t="s">
        <v>46</v>
      </c>
      <c r="C17" s="348"/>
      <c r="D17" s="331" t="s">
        <v>217</v>
      </c>
      <c r="E17" s="332"/>
      <c r="F17" s="332"/>
      <c r="G17" s="333"/>
      <c r="H17" s="331" t="s">
        <v>222</v>
      </c>
      <c r="I17" s="332"/>
      <c r="J17" s="332"/>
      <c r="K17" s="333"/>
      <c r="M17" s="352"/>
      <c r="N17" s="353"/>
      <c r="O17" s="353"/>
      <c r="P17" s="354"/>
      <c r="Q17" s="82"/>
    </row>
    <row r="18" spans="2:17" ht="21" customHeight="1">
      <c r="B18" s="347" t="s">
        <v>47</v>
      </c>
      <c r="C18" s="348"/>
      <c r="D18" s="331" t="s">
        <v>219</v>
      </c>
      <c r="E18" s="332"/>
      <c r="F18" s="332"/>
      <c r="G18" s="333"/>
      <c r="H18" s="331" t="s">
        <v>223</v>
      </c>
      <c r="I18" s="332"/>
      <c r="J18" s="332"/>
      <c r="K18" s="333"/>
      <c r="M18" s="352"/>
      <c r="N18" s="353"/>
      <c r="O18" s="353"/>
      <c r="P18" s="354"/>
    </row>
    <row r="19" spans="2:17" ht="21" customHeight="1">
      <c r="B19" s="347" t="s">
        <v>48</v>
      </c>
      <c r="C19" s="348"/>
      <c r="D19" s="331" t="s">
        <v>220</v>
      </c>
      <c r="E19" s="332"/>
      <c r="F19" s="332"/>
      <c r="G19" s="333"/>
      <c r="H19" s="331" t="s">
        <v>224</v>
      </c>
      <c r="I19" s="332"/>
      <c r="J19" s="332"/>
      <c r="K19" s="333"/>
      <c r="M19" s="352"/>
      <c r="N19" s="353"/>
      <c r="O19" s="353"/>
      <c r="P19" s="354"/>
    </row>
    <row r="20" spans="2:17" ht="15.75" customHeight="1">
      <c r="M20" s="355"/>
      <c r="N20" s="356"/>
      <c r="O20" s="356"/>
      <c r="P20" s="357"/>
    </row>
    <row r="21" spans="2:17">
      <c r="M21" s="82"/>
      <c r="N21" s="82"/>
    </row>
  </sheetData>
  <sheetProtection password="CA29" sheet="1" objects="1" scenarios="1"/>
  <mergeCells count="31">
    <mergeCell ref="B7:L7"/>
    <mergeCell ref="B8:L8"/>
    <mergeCell ref="Q1:V2"/>
    <mergeCell ref="Q6:V6"/>
    <mergeCell ref="Q7:V7"/>
    <mergeCell ref="Q8:V8"/>
    <mergeCell ref="B19:C19"/>
    <mergeCell ref="D19:G19"/>
    <mergeCell ref="H19:K19"/>
    <mergeCell ref="M15:P20"/>
    <mergeCell ref="Q3:V3"/>
    <mergeCell ref="Q4:V4"/>
    <mergeCell ref="B17:C17"/>
    <mergeCell ref="D17:G17"/>
    <mergeCell ref="H17:K17"/>
    <mergeCell ref="B18:C18"/>
    <mergeCell ref="D18:G18"/>
    <mergeCell ref="H18:K18"/>
    <mergeCell ref="B15:C15"/>
    <mergeCell ref="D15:G15"/>
    <mergeCell ref="H15:K15"/>
    <mergeCell ref="B16:C16"/>
    <mergeCell ref="N12:R12"/>
    <mergeCell ref="D16:G16"/>
    <mergeCell ref="H16:K16"/>
    <mergeCell ref="C9:E9"/>
    <mergeCell ref="F9:H9"/>
    <mergeCell ref="I9:L9"/>
    <mergeCell ref="B14:L14"/>
    <mergeCell ref="Q10:V10"/>
    <mergeCell ref="Q9:V9"/>
  </mergeCells>
  <conditionalFormatting sqref="C10:C12">
    <cfRule type="cellIs" dxfId="75" priority="1" operator="equal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showRowColHeaders="0" tabSelected="1" topLeftCell="A29" workbookViewId="0">
      <selection activeCell="C46" sqref="C46"/>
    </sheetView>
  </sheetViews>
  <sheetFormatPr defaultRowHeight="15"/>
  <cols>
    <col min="1" max="1" width="3.5703125" style="15" bestFit="1" customWidth="1"/>
    <col min="2" max="3" width="13.7109375" style="15" customWidth="1"/>
    <col min="4" max="4" width="1.5703125" style="15" bestFit="1" customWidth="1"/>
    <col min="5" max="5" width="33.7109375" style="15" customWidth="1"/>
    <col min="6" max="16384" width="9.140625" style="15"/>
  </cols>
  <sheetData>
    <row r="1" spans="1:5" ht="15" customHeight="1">
      <c r="A1" s="384" t="s">
        <v>56</v>
      </c>
      <c r="B1" s="384"/>
      <c r="C1" s="384"/>
      <c r="D1" s="384"/>
      <c r="E1" s="384"/>
    </row>
    <row r="2" spans="1:5" ht="15" customHeight="1">
      <c r="A2" s="384"/>
      <c r="B2" s="384"/>
      <c r="C2" s="384"/>
      <c r="D2" s="384"/>
      <c r="E2" s="384"/>
    </row>
    <row r="3" spans="1:5">
      <c r="A3" s="383" t="s">
        <v>57</v>
      </c>
      <c r="B3" s="383"/>
      <c r="C3" s="383"/>
      <c r="D3" s="185" t="s">
        <v>10</v>
      </c>
      <c r="E3" s="297" t="s">
        <v>263</v>
      </c>
    </row>
    <row r="4" spans="1:5">
      <c r="A4" s="383" t="s">
        <v>58</v>
      </c>
      <c r="B4" s="383"/>
      <c r="C4" s="383"/>
      <c r="D4" s="185" t="s">
        <v>10</v>
      </c>
      <c r="E4" s="297" t="s">
        <v>264</v>
      </c>
    </row>
    <row r="5" spans="1:5">
      <c r="A5" s="383" t="s">
        <v>59</v>
      </c>
      <c r="B5" s="383"/>
      <c r="C5" s="383"/>
      <c r="D5" s="185" t="s">
        <v>10</v>
      </c>
      <c r="E5" s="297" t="s">
        <v>265</v>
      </c>
    </row>
    <row r="6" spans="1:5">
      <c r="A6" s="383" t="s">
        <v>60</v>
      </c>
      <c r="B6" s="383"/>
      <c r="C6" s="383"/>
      <c r="D6" s="185" t="s">
        <v>10</v>
      </c>
      <c r="E6" s="297" t="s">
        <v>266</v>
      </c>
    </row>
    <row r="7" spans="1:5">
      <c r="A7" s="383" t="s">
        <v>61</v>
      </c>
      <c r="B7" s="383"/>
      <c r="C7" s="383"/>
      <c r="D7" s="185" t="s">
        <v>10</v>
      </c>
      <c r="E7" s="297" t="s">
        <v>266</v>
      </c>
    </row>
    <row r="8" spans="1:5">
      <c r="A8" s="383" t="s">
        <v>62</v>
      </c>
      <c r="B8" s="383"/>
      <c r="C8" s="383"/>
      <c r="D8" s="185" t="s">
        <v>10</v>
      </c>
      <c r="E8" s="297" t="s">
        <v>267</v>
      </c>
    </row>
    <row r="9" spans="1:5">
      <c r="A9" s="383" t="s">
        <v>63</v>
      </c>
      <c r="B9" s="383"/>
      <c r="C9" s="383"/>
      <c r="D9" s="185" t="s">
        <v>10</v>
      </c>
      <c r="E9" s="297" t="s">
        <v>268</v>
      </c>
    </row>
    <row r="10" spans="1:5">
      <c r="A10" s="383" t="s">
        <v>64</v>
      </c>
      <c r="B10" s="383"/>
      <c r="C10" s="383"/>
      <c r="D10" s="185" t="s">
        <v>10</v>
      </c>
      <c r="E10" s="297"/>
    </row>
    <row r="11" spans="1:5">
      <c r="A11" s="383" t="s">
        <v>65</v>
      </c>
      <c r="B11" s="383"/>
      <c r="C11" s="383"/>
      <c r="D11" s="185" t="s">
        <v>10</v>
      </c>
      <c r="E11" s="297" t="s">
        <v>185</v>
      </c>
    </row>
    <row r="12" spans="1:5">
      <c r="A12" s="383" t="s">
        <v>66</v>
      </c>
      <c r="B12" s="383"/>
      <c r="C12" s="383"/>
      <c r="D12" s="185" t="s">
        <v>10</v>
      </c>
      <c r="E12" s="297" t="s">
        <v>269</v>
      </c>
    </row>
    <row r="13" spans="1:5">
      <c r="A13" s="383" t="s">
        <v>67</v>
      </c>
      <c r="B13" s="383"/>
      <c r="C13" s="383"/>
      <c r="D13" s="185" t="s">
        <v>10</v>
      </c>
      <c r="E13" s="297" t="s">
        <v>270</v>
      </c>
    </row>
    <row r="14" spans="1:5">
      <c r="A14" s="383" t="s">
        <v>69</v>
      </c>
      <c r="B14" s="383"/>
      <c r="C14" s="383"/>
      <c r="D14" s="185" t="s">
        <v>10</v>
      </c>
      <c r="E14" s="297"/>
    </row>
    <row r="15" spans="1:5">
      <c r="A15" s="383" t="s">
        <v>68</v>
      </c>
      <c r="B15" s="383"/>
      <c r="C15" s="383"/>
      <c r="D15" s="185" t="s">
        <v>10</v>
      </c>
      <c r="E15" s="297"/>
    </row>
    <row r="16" spans="1:5" ht="12.75" customHeight="1">
      <c r="A16" s="382" t="s">
        <v>75</v>
      </c>
      <c r="B16" s="382"/>
      <c r="C16" s="382"/>
      <c r="D16" s="382"/>
      <c r="E16" s="382"/>
    </row>
    <row r="17" spans="1:5" ht="15" customHeight="1">
      <c r="A17" s="381" t="s">
        <v>70</v>
      </c>
      <c r="B17" s="381"/>
      <c r="C17" s="381"/>
      <c r="D17" s="381"/>
      <c r="E17" s="381"/>
    </row>
    <row r="18" spans="1:5" ht="15" customHeight="1">
      <c r="A18" s="381"/>
      <c r="B18" s="381"/>
      <c r="C18" s="381"/>
      <c r="D18" s="381"/>
      <c r="E18" s="381"/>
    </row>
    <row r="19" spans="1:5">
      <c r="A19" s="33" t="s">
        <v>71</v>
      </c>
      <c r="B19" s="33" t="s">
        <v>72</v>
      </c>
      <c r="C19" s="33" t="s">
        <v>73</v>
      </c>
      <c r="D19" s="186"/>
      <c r="E19" s="33" t="s">
        <v>74</v>
      </c>
    </row>
    <row r="20" spans="1:5">
      <c r="A20" s="25">
        <v>1</v>
      </c>
      <c r="B20" s="696">
        <v>1265</v>
      </c>
      <c r="C20" s="696" t="s">
        <v>298</v>
      </c>
      <c r="D20" s="84"/>
      <c r="E20" s="696" t="s">
        <v>271</v>
      </c>
    </row>
    <row r="21" spans="1:5">
      <c r="A21" s="25">
        <v>2</v>
      </c>
      <c r="B21" s="696">
        <v>1264</v>
      </c>
      <c r="C21" s="696" t="s">
        <v>299</v>
      </c>
      <c r="D21" s="84"/>
      <c r="E21" s="696" t="s">
        <v>272</v>
      </c>
    </row>
    <row r="22" spans="1:5">
      <c r="A22" s="25">
        <v>3</v>
      </c>
      <c r="B22" s="696">
        <v>1266</v>
      </c>
      <c r="C22" s="696" t="s">
        <v>300</v>
      </c>
      <c r="D22" s="84"/>
      <c r="E22" s="696" t="s">
        <v>273</v>
      </c>
    </row>
    <row r="23" spans="1:5">
      <c r="A23" s="25">
        <v>4</v>
      </c>
      <c r="B23" s="696">
        <v>1269</v>
      </c>
      <c r="C23" s="696" t="s">
        <v>301</v>
      </c>
      <c r="D23" s="84"/>
      <c r="E23" s="696" t="s">
        <v>274</v>
      </c>
    </row>
    <row r="24" spans="1:5">
      <c r="A24" s="25">
        <v>5</v>
      </c>
      <c r="B24" s="696">
        <v>1268</v>
      </c>
      <c r="C24" s="696" t="s">
        <v>302</v>
      </c>
      <c r="D24" s="84"/>
      <c r="E24" s="696" t="s">
        <v>275</v>
      </c>
    </row>
    <row r="25" spans="1:5">
      <c r="A25" s="25">
        <v>6</v>
      </c>
      <c r="B25" s="696">
        <v>1270</v>
      </c>
      <c r="C25" s="696" t="s">
        <v>303</v>
      </c>
      <c r="D25" s="84"/>
      <c r="E25" s="696" t="s">
        <v>276</v>
      </c>
    </row>
    <row r="26" spans="1:5">
      <c r="A26" s="25">
        <v>7</v>
      </c>
      <c r="B26" s="696">
        <v>1271</v>
      </c>
      <c r="C26" s="696" t="s">
        <v>304</v>
      </c>
      <c r="D26" s="84"/>
      <c r="E26" s="696" t="s">
        <v>277</v>
      </c>
    </row>
    <row r="27" spans="1:5">
      <c r="A27" s="25">
        <v>8</v>
      </c>
      <c r="B27" s="696">
        <v>1320</v>
      </c>
      <c r="C27" s="698" t="s">
        <v>322</v>
      </c>
      <c r="D27" s="84"/>
      <c r="E27" s="697" t="s">
        <v>295</v>
      </c>
    </row>
    <row r="28" spans="1:5">
      <c r="A28" s="25">
        <v>9</v>
      </c>
      <c r="B28" s="696">
        <v>1274</v>
      </c>
      <c r="C28" s="696" t="s">
        <v>305</v>
      </c>
      <c r="D28" s="84"/>
      <c r="E28" s="696" t="s">
        <v>278</v>
      </c>
    </row>
    <row r="29" spans="1:5">
      <c r="A29" s="25">
        <v>10</v>
      </c>
      <c r="B29" s="696">
        <v>1275</v>
      </c>
      <c r="C29" s="696" t="s">
        <v>306</v>
      </c>
      <c r="D29" s="84"/>
      <c r="E29" s="696" t="s">
        <v>297</v>
      </c>
    </row>
    <row r="30" spans="1:5">
      <c r="A30" s="25">
        <v>11</v>
      </c>
      <c r="B30" s="696">
        <v>1276</v>
      </c>
      <c r="C30" s="696" t="s">
        <v>307</v>
      </c>
      <c r="D30" s="84"/>
      <c r="E30" s="696" t="s">
        <v>279</v>
      </c>
    </row>
    <row r="31" spans="1:5">
      <c r="A31" s="25">
        <v>12</v>
      </c>
      <c r="B31" s="696">
        <v>1279</v>
      </c>
      <c r="C31" s="696" t="s">
        <v>308</v>
      </c>
      <c r="D31" s="84"/>
      <c r="E31" s="696" t="s">
        <v>280</v>
      </c>
    </row>
    <row r="32" spans="1:5">
      <c r="A32" s="25">
        <v>13</v>
      </c>
      <c r="B32" s="696">
        <v>1280</v>
      </c>
      <c r="C32" s="699" t="s">
        <v>324</v>
      </c>
      <c r="D32" s="84"/>
      <c r="E32" s="696" t="s">
        <v>281</v>
      </c>
    </row>
    <row r="33" spans="1:5">
      <c r="A33" s="25">
        <v>14</v>
      </c>
      <c r="B33" s="696">
        <v>1284</v>
      </c>
      <c r="C33" s="696" t="s">
        <v>309</v>
      </c>
      <c r="D33" s="84"/>
      <c r="E33" s="696" t="s">
        <v>282</v>
      </c>
    </row>
    <row r="34" spans="1:5">
      <c r="A34" s="25">
        <v>15</v>
      </c>
      <c r="B34" s="696">
        <v>1285</v>
      </c>
      <c r="C34" s="696" t="s">
        <v>310</v>
      </c>
      <c r="D34" s="84"/>
      <c r="E34" s="696" t="s">
        <v>283</v>
      </c>
    </row>
    <row r="35" spans="1:5">
      <c r="A35" s="25">
        <v>16</v>
      </c>
      <c r="B35" s="696">
        <v>1286</v>
      </c>
      <c r="C35" s="696" t="s">
        <v>311</v>
      </c>
      <c r="D35" s="84"/>
      <c r="E35" s="696" t="s">
        <v>284</v>
      </c>
    </row>
    <row r="36" spans="1:5">
      <c r="A36" s="25">
        <v>17</v>
      </c>
      <c r="B36" s="696">
        <v>1289</v>
      </c>
      <c r="C36" s="696" t="s">
        <v>312</v>
      </c>
      <c r="D36" s="84"/>
      <c r="E36" s="696" t="s">
        <v>285</v>
      </c>
    </row>
    <row r="37" spans="1:5">
      <c r="A37" s="25">
        <v>18</v>
      </c>
      <c r="B37" s="696">
        <v>1293</v>
      </c>
      <c r="C37" s="696" t="s">
        <v>313</v>
      </c>
      <c r="D37" s="84"/>
      <c r="E37" s="696" t="s">
        <v>286</v>
      </c>
    </row>
    <row r="38" spans="1:5">
      <c r="A38" s="25">
        <v>19</v>
      </c>
      <c r="B38" s="696">
        <v>1291</v>
      </c>
      <c r="C38" s="696" t="s">
        <v>314</v>
      </c>
      <c r="D38" s="84"/>
      <c r="E38" s="696" t="s">
        <v>287</v>
      </c>
    </row>
    <row r="39" spans="1:5">
      <c r="A39" s="25">
        <v>20</v>
      </c>
      <c r="B39" s="696">
        <v>1295</v>
      </c>
      <c r="C39" s="696" t="s">
        <v>315</v>
      </c>
      <c r="D39" s="84"/>
      <c r="E39" s="696" t="s">
        <v>288</v>
      </c>
    </row>
    <row r="40" spans="1:5">
      <c r="A40" s="25">
        <v>21</v>
      </c>
      <c r="B40" s="696">
        <v>1296</v>
      </c>
      <c r="C40" s="696" t="s">
        <v>316</v>
      </c>
      <c r="D40" s="84"/>
      <c r="E40" s="696" t="s">
        <v>289</v>
      </c>
    </row>
    <row r="41" spans="1:5">
      <c r="A41" s="25">
        <v>22</v>
      </c>
      <c r="B41" s="696">
        <v>1300</v>
      </c>
      <c r="C41" s="696" t="s">
        <v>317</v>
      </c>
      <c r="D41" s="84"/>
      <c r="E41" s="696" t="s">
        <v>290</v>
      </c>
    </row>
    <row r="42" spans="1:5">
      <c r="A42" s="25">
        <v>23</v>
      </c>
      <c r="B42" s="696">
        <v>1302</v>
      </c>
      <c r="C42" s="696" t="s">
        <v>318</v>
      </c>
      <c r="D42" s="84"/>
      <c r="E42" s="696" t="s">
        <v>291</v>
      </c>
    </row>
    <row r="43" spans="1:5">
      <c r="A43" s="25">
        <v>24</v>
      </c>
      <c r="B43" s="696">
        <v>1306</v>
      </c>
      <c r="C43" s="696" t="s">
        <v>319</v>
      </c>
      <c r="D43" s="84"/>
      <c r="E43" s="696" t="s">
        <v>292</v>
      </c>
    </row>
    <row r="44" spans="1:5">
      <c r="A44" s="25">
        <v>25</v>
      </c>
      <c r="B44" s="696">
        <v>1312</v>
      </c>
      <c r="C44" s="696" t="s">
        <v>320</v>
      </c>
      <c r="D44" s="84"/>
      <c r="E44" s="696" t="s">
        <v>293</v>
      </c>
    </row>
    <row r="45" spans="1:5">
      <c r="A45" s="25">
        <v>26</v>
      </c>
      <c r="B45" s="696">
        <v>1313</v>
      </c>
      <c r="C45" s="696" t="s">
        <v>321</v>
      </c>
      <c r="D45" s="84"/>
      <c r="E45" s="696" t="s">
        <v>294</v>
      </c>
    </row>
    <row r="46" spans="1:5">
      <c r="A46" s="25">
        <v>27</v>
      </c>
      <c r="B46" s="696">
        <v>1316</v>
      </c>
      <c r="C46" s="696" t="s">
        <v>323</v>
      </c>
      <c r="D46" s="84"/>
      <c r="E46" s="696" t="s">
        <v>296</v>
      </c>
    </row>
    <row r="47" spans="1:5">
      <c r="A47" s="25">
        <v>28</v>
      </c>
      <c r="B47" s="234"/>
      <c r="C47" s="235"/>
      <c r="D47" s="84"/>
      <c r="E47" s="187"/>
    </row>
    <row r="48" spans="1:5">
      <c r="A48" s="25">
        <v>29</v>
      </c>
      <c r="B48" s="234"/>
      <c r="C48" s="236"/>
      <c r="D48" s="84"/>
      <c r="E48" s="187"/>
    </row>
    <row r="49" spans="1:5">
      <c r="A49" s="282">
        <v>30</v>
      </c>
      <c r="B49" s="184"/>
      <c r="C49" s="184"/>
      <c r="D49" s="84"/>
      <c r="E49" s="187"/>
    </row>
    <row r="50" spans="1:5">
      <c r="A50" s="282">
        <v>31</v>
      </c>
      <c r="B50" s="184"/>
      <c r="C50" s="184"/>
      <c r="D50" s="84"/>
      <c r="E50" s="187"/>
    </row>
    <row r="51" spans="1:5">
      <c r="A51" s="282">
        <v>32</v>
      </c>
      <c r="B51" s="184"/>
      <c r="C51" s="184"/>
      <c r="D51" s="84"/>
      <c r="E51" s="187"/>
    </row>
    <row r="52" spans="1:5">
      <c r="A52" s="282">
        <v>33</v>
      </c>
      <c r="B52" s="184"/>
      <c r="C52" s="184"/>
      <c r="D52" s="84"/>
      <c r="E52" s="187"/>
    </row>
    <row r="53" spans="1:5">
      <c r="A53" s="282">
        <v>34</v>
      </c>
      <c r="B53" s="184"/>
      <c r="C53" s="184"/>
      <c r="D53" s="84"/>
      <c r="E53" s="187"/>
    </row>
    <row r="54" spans="1:5">
      <c r="A54" s="282">
        <v>35</v>
      </c>
      <c r="B54" s="184"/>
      <c r="C54" s="184"/>
      <c r="D54" s="84"/>
      <c r="E54" s="187"/>
    </row>
    <row r="55" spans="1:5">
      <c r="A55" s="282">
        <v>36</v>
      </c>
      <c r="B55" s="184"/>
      <c r="C55" s="184"/>
      <c r="D55" s="84"/>
      <c r="E55" s="187"/>
    </row>
    <row r="56" spans="1:5">
      <c r="A56" s="282">
        <v>37</v>
      </c>
      <c r="B56" s="184"/>
      <c r="C56" s="184"/>
      <c r="D56" s="84"/>
      <c r="E56" s="187"/>
    </row>
    <row r="57" spans="1:5">
      <c r="A57" s="282">
        <v>38</v>
      </c>
      <c r="B57" s="184"/>
      <c r="C57" s="184"/>
      <c r="D57" s="84"/>
      <c r="E57" s="187"/>
    </row>
    <row r="58" spans="1:5">
      <c r="A58" s="282">
        <v>39</v>
      </c>
      <c r="B58" s="184"/>
      <c r="C58" s="184"/>
      <c r="D58" s="84"/>
      <c r="E58" s="187"/>
    </row>
    <row r="59" spans="1:5">
      <c r="A59" s="282">
        <v>40</v>
      </c>
      <c r="B59" s="184"/>
      <c r="C59" s="184"/>
      <c r="D59" s="84"/>
      <c r="E59" s="187"/>
    </row>
  </sheetData>
  <sheetProtection password="CA29" sheet="1" objects="1" scenarios="1" selectLockedCells="1"/>
  <mergeCells count="16">
    <mergeCell ref="A1:E2"/>
    <mergeCell ref="A3:C3"/>
    <mergeCell ref="A15:C15"/>
    <mergeCell ref="A14:C14"/>
    <mergeCell ref="A13:C13"/>
    <mergeCell ref="A6:C6"/>
    <mergeCell ref="A5:C5"/>
    <mergeCell ref="A4:C4"/>
    <mergeCell ref="A9:C9"/>
    <mergeCell ref="A8:C8"/>
    <mergeCell ref="A7:C7"/>
    <mergeCell ref="A17:E18"/>
    <mergeCell ref="A16:E16"/>
    <mergeCell ref="A12:C12"/>
    <mergeCell ref="A11:C11"/>
    <mergeCell ref="A10:C10"/>
  </mergeCell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55DBB98-1A9E-40D3-ACFE-F884E390E536}">
            <xm:f>'C:\Users\Hendra Hermawan\Downloads\[Daftar Nama Siswa 2016-2017.xlsx]IX D'!#REF!&lt;=JmlhSiswa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2" id="{A7C8945B-5CC7-4499-8AB2-846FC6A12881}">
            <xm:f>'C:\Users\Hendra Hermawan\Downloads\[Daftar Nama Siswa 2016-2017.xlsx]IX D'!#REF!&gt;JmlhSiswa</xm:f>
            <x14:dxf>
              <font>
                <color theme="0" tint="-0.14996795556505021"/>
              </font>
              <fill>
                <patternFill>
                  <bgColor theme="0" tint="-0.14996795556505021"/>
                </patternFill>
              </fill>
            </x14:dxf>
          </x14:cfRule>
          <xm:sqref>C23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7"/>
  <sheetViews>
    <sheetView topLeftCell="A10" zoomScale="70" zoomScaleNormal="70" workbookViewId="0">
      <pane xSplit="10" ySplit="16" topLeftCell="K26" activePane="bottomRight" state="frozen"/>
      <selection activeCell="A10" sqref="A10"/>
      <selection pane="topRight" activeCell="K10" sqref="K10"/>
      <selection pane="bottomLeft" activeCell="A26" sqref="A26"/>
      <selection pane="bottomRight"/>
    </sheetView>
  </sheetViews>
  <sheetFormatPr defaultColWidth="0" defaultRowHeight="15" zeroHeight="1"/>
  <cols>
    <col min="1" max="1" width="5.5703125" style="108" bestFit="1" customWidth="1"/>
    <col min="2" max="2" width="31.85546875" style="108" customWidth="1"/>
    <col min="3" max="28" width="9.140625" style="108" customWidth="1"/>
    <col min="29" max="29" width="10.28515625" style="108" bestFit="1" customWidth="1"/>
    <col min="30" max="30" width="11.28515625" style="108" bestFit="1" customWidth="1"/>
    <col min="31" max="31" width="9.140625" style="108" customWidth="1"/>
    <col min="32" max="32" width="9.85546875" style="108" bestFit="1" customWidth="1"/>
    <col min="33" max="33" width="17.5703125" style="108" customWidth="1"/>
    <col min="34" max="35" width="9.140625" style="108" customWidth="1"/>
    <col min="36" max="36" width="12.7109375" style="108" bestFit="1" customWidth="1"/>
    <col min="37" max="37" width="17.7109375" style="108" customWidth="1"/>
    <col min="38" max="38" width="3.85546875" style="108" customWidth="1"/>
    <col min="39" max="39" width="9.140625" style="108" customWidth="1"/>
    <col min="40" max="40" width="7.5703125" style="108" bestFit="1" customWidth="1"/>
    <col min="41" max="41" width="8.42578125" style="108" bestFit="1" customWidth="1"/>
    <col min="42" max="42" width="9.140625" style="108" customWidth="1"/>
    <col min="43" max="43" width="9.42578125" style="108" bestFit="1" customWidth="1"/>
    <col min="44" max="44" width="10.5703125" style="108" bestFit="1" customWidth="1"/>
    <col min="45" max="45" width="9.140625" style="108" customWidth="1"/>
    <col min="46" max="46" width="9.42578125" style="108" bestFit="1" customWidth="1"/>
    <col min="47" max="47" width="3.28515625" style="108" bestFit="1" customWidth="1"/>
    <col min="48" max="48" width="3.42578125" style="108" bestFit="1" customWidth="1"/>
    <col min="49" max="49" width="7" style="108" bestFit="1" customWidth="1"/>
    <col min="50" max="50" width="5.5703125" style="108" bestFit="1" customWidth="1"/>
    <col min="51" max="51" width="9.140625" style="108" customWidth="1"/>
    <col min="52" max="16384" width="9.140625" style="108" hidden="1"/>
  </cols>
  <sheetData>
    <row r="1" spans="2:45" ht="26.25">
      <c r="C1" s="457" t="str">
        <f>IF(data!E3="","",data!E3)</f>
        <v>DINAS DIKPORA KABUPATEN DOMPU</v>
      </c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/>
      <c r="AF1" s="458"/>
      <c r="AG1" s="458"/>
      <c r="AH1" s="458"/>
      <c r="AI1" s="458"/>
      <c r="AJ1" s="458"/>
      <c r="AK1" s="458"/>
      <c r="AL1" s="458"/>
      <c r="AM1" s="458"/>
      <c r="AN1" s="458"/>
      <c r="AO1" s="458"/>
      <c r="AP1" s="458"/>
      <c r="AQ1" s="458"/>
      <c r="AR1" s="458"/>
      <c r="AS1" s="459"/>
    </row>
    <row r="2" spans="2:45" ht="61.5">
      <c r="C2" s="460" t="str">
        <f>IF(data!E4="","",data!E4)</f>
        <v>SMPN 7 IT DOMPU</v>
      </c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  <c r="AD2" s="461"/>
      <c r="AE2" s="461"/>
      <c r="AF2" s="461"/>
      <c r="AG2" s="461"/>
      <c r="AH2" s="461"/>
      <c r="AI2" s="461"/>
      <c r="AJ2" s="461"/>
      <c r="AK2" s="461"/>
      <c r="AL2" s="461"/>
      <c r="AM2" s="461"/>
      <c r="AN2" s="461"/>
      <c r="AO2" s="461"/>
      <c r="AP2" s="461"/>
      <c r="AQ2" s="461"/>
      <c r="AR2" s="461"/>
      <c r="AS2" s="462"/>
    </row>
    <row r="3" spans="2:45" ht="15.75" thickBot="1">
      <c r="C3" s="463" t="str">
        <f>IF(data!E5="","",data!E5)&amp;" Kab.Dompu"</f>
        <v>Jln. Dorobata No.02 Kel. Kandai Satu Kab.Dompu</v>
      </c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4"/>
      <c r="AC3" s="464"/>
      <c r="AD3" s="464"/>
      <c r="AE3" s="464"/>
      <c r="AF3" s="464"/>
      <c r="AG3" s="464"/>
      <c r="AH3" s="464"/>
      <c r="AI3" s="464"/>
      <c r="AJ3" s="464"/>
      <c r="AK3" s="464"/>
      <c r="AL3" s="464"/>
      <c r="AM3" s="464"/>
      <c r="AN3" s="464"/>
      <c r="AO3" s="464"/>
      <c r="AP3" s="464"/>
      <c r="AQ3" s="464"/>
      <c r="AR3" s="464"/>
      <c r="AS3" s="465"/>
    </row>
    <row r="4" spans="2:45" ht="15" customHeight="1">
      <c r="C4" s="466" t="s">
        <v>206</v>
      </c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7"/>
      <c r="Y4" s="467"/>
      <c r="Z4" s="467"/>
      <c r="AA4" s="467"/>
      <c r="AB4" s="467"/>
      <c r="AC4" s="467"/>
      <c r="AD4" s="467"/>
      <c r="AE4" s="467"/>
      <c r="AF4" s="467"/>
      <c r="AG4" s="467"/>
      <c r="AH4" s="467"/>
      <c r="AI4" s="467"/>
      <c r="AJ4" s="467"/>
      <c r="AK4" s="467"/>
      <c r="AL4" s="467"/>
      <c r="AM4" s="467"/>
      <c r="AN4" s="467"/>
      <c r="AO4" s="467"/>
      <c r="AP4" s="467"/>
      <c r="AQ4" s="467"/>
      <c r="AR4" s="467"/>
      <c r="AS4" s="468"/>
    </row>
    <row r="5" spans="2:45" ht="15" customHeight="1">
      <c r="C5" s="469"/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0"/>
      <c r="P5" s="470"/>
      <c r="Q5" s="470"/>
      <c r="R5" s="470"/>
      <c r="S5" s="470"/>
      <c r="T5" s="470"/>
      <c r="U5" s="470"/>
      <c r="V5" s="470"/>
      <c r="W5" s="470"/>
      <c r="X5" s="470"/>
      <c r="Y5" s="470"/>
      <c r="Z5" s="470"/>
      <c r="AA5" s="470"/>
      <c r="AB5" s="470"/>
      <c r="AC5" s="470"/>
      <c r="AD5" s="470"/>
      <c r="AE5" s="470"/>
      <c r="AF5" s="470"/>
      <c r="AG5" s="470"/>
      <c r="AH5" s="470"/>
      <c r="AI5" s="470"/>
      <c r="AJ5" s="470"/>
      <c r="AK5" s="470"/>
      <c r="AL5" s="470"/>
      <c r="AM5" s="470"/>
      <c r="AN5" s="470"/>
      <c r="AO5" s="470"/>
      <c r="AP5" s="470"/>
      <c r="AQ5" s="470"/>
      <c r="AR5" s="470"/>
      <c r="AS5" s="471"/>
    </row>
    <row r="6" spans="2:45" ht="15.75" customHeight="1" thickBot="1">
      <c r="C6" s="472"/>
      <c r="D6" s="473"/>
      <c r="E6" s="473"/>
      <c r="F6" s="473"/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73"/>
      <c r="R6" s="473"/>
      <c r="S6" s="473"/>
      <c r="T6" s="473"/>
      <c r="U6" s="473"/>
      <c r="V6" s="473"/>
      <c r="W6" s="473"/>
      <c r="X6" s="473"/>
      <c r="Y6" s="473"/>
      <c r="Z6" s="473"/>
      <c r="AA6" s="473"/>
      <c r="AB6" s="473"/>
      <c r="AC6" s="473"/>
      <c r="AD6" s="473"/>
      <c r="AE6" s="473"/>
      <c r="AF6" s="473"/>
      <c r="AG6" s="473"/>
      <c r="AH6" s="473"/>
      <c r="AI6" s="473"/>
      <c r="AJ6" s="473"/>
      <c r="AK6" s="473"/>
      <c r="AL6" s="473"/>
      <c r="AM6" s="473"/>
      <c r="AN6" s="473"/>
      <c r="AO6" s="473"/>
      <c r="AP6" s="473"/>
      <c r="AQ6" s="473"/>
      <c r="AR6" s="473"/>
      <c r="AS6" s="474"/>
    </row>
    <row r="7" spans="2:45"/>
    <row r="8" spans="2:45" ht="15.75">
      <c r="B8" s="35" t="s">
        <v>76</v>
      </c>
      <c r="C8" s="109" t="str">
        <f>IF(HOME!F7="","",HOME!F7)</f>
        <v/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475" t="s">
        <v>82</v>
      </c>
      <c r="V8" s="475"/>
      <c r="W8" s="475"/>
      <c r="X8" s="109" t="str">
        <f>IF(data!E11="","",data!E11)</f>
        <v>1 (ganjil)</v>
      </c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476" t="s">
        <v>80</v>
      </c>
      <c r="AP8" s="476"/>
      <c r="AQ8" s="477">
        <f>IF(HOME!F10="","",HOME!F10)</f>
        <v>76</v>
      </c>
      <c r="AR8" s="478"/>
      <c r="AS8" s="110"/>
    </row>
    <row r="9" spans="2:45" ht="15.75">
      <c r="B9" s="35" t="s">
        <v>77</v>
      </c>
      <c r="C9" s="109" t="str">
        <f>IF(HOME!F8="","",HOME!F8)</f>
        <v/>
      </c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475" t="s">
        <v>79</v>
      </c>
      <c r="V9" s="475"/>
      <c r="W9" s="475"/>
      <c r="X9" s="109" t="str">
        <f>IF(data!E10="","",data!E10)</f>
        <v/>
      </c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476" t="s">
        <v>81</v>
      </c>
      <c r="AP9" s="476"/>
      <c r="AQ9" s="479" t="str">
        <f>IF(data!E14="","",data!E14)</f>
        <v/>
      </c>
      <c r="AR9" s="479"/>
      <c r="AS9" s="110"/>
    </row>
    <row r="10" spans="2:45" ht="15.75">
      <c r="B10" s="35" t="s">
        <v>78</v>
      </c>
      <c r="C10" s="109" t="s">
        <v>13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</row>
    <row r="11" spans="2:45"/>
    <row r="12" spans="2:45" ht="24" thickBot="1">
      <c r="B12" s="443" t="s">
        <v>207</v>
      </c>
      <c r="C12" s="444"/>
      <c r="D12" s="444"/>
      <c r="E12" s="444"/>
      <c r="F12" s="444"/>
      <c r="G12" s="444"/>
      <c r="H12" s="444"/>
      <c r="I12" s="444"/>
      <c r="J12" s="444"/>
      <c r="K12" s="444"/>
      <c r="L12" s="444"/>
      <c r="M12" s="444"/>
      <c r="N12" s="444"/>
      <c r="O12" s="444"/>
      <c r="P12" s="444"/>
      <c r="Q12" s="444"/>
      <c r="R12" s="444"/>
      <c r="S12" s="444"/>
      <c r="T12" s="444"/>
      <c r="U12" s="444"/>
      <c r="V12" s="444"/>
      <c r="W12" s="444"/>
      <c r="X12" s="444"/>
      <c r="Y12" s="444"/>
      <c r="Z12" s="444"/>
      <c r="AA12" s="445"/>
      <c r="AK12" s="111"/>
      <c r="AM12" s="112"/>
      <c r="AN12" s="112"/>
    </row>
    <row r="13" spans="2:45" ht="19.5" customHeight="1" thickBot="1">
      <c r="B13" s="144" t="s">
        <v>83</v>
      </c>
      <c r="C13" s="440"/>
      <c r="D13" s="441"/>
      <c r="E13" s="441"/>
      <c r="F13" s="441"/>
      <c r="G13" s="441"/>
      <c r="H13" s="441"/>
      <c r="I13" s="441"/>
      <c r="J13" s="441"/>
      <c r="K13" s="441"/>
      <c r="L13" s="441"/>
      <c r="M13" s="441"/>
      <c r="N13" s="441"/>
      <c r="O13" s="441"/>
      <c r="P13" s="441"/>
      <c r="Q13" s="441"/>
      <c r="R13" s="441"/>
      <c r="S13" s="441"/>
      <c r="T13" s="441"/>
      <c r="U13" s="441"/>
      <c r="V13" s="441"/>
      <c r="W13" s="441"/>
      <c r="X13" s="441"/>
      <c r="Y13" s="441"/>
      <c r="Z13" s="441"/>
      <c r="AA13" s="442"/>
      <c r="AD13" s="391" t="s">
        <v>101</v>
      </c>
      <c r="AE13" s="392"/>
      <c r="AF13" s="392"/>
      <c r="AG13" s="392"/>
      <c r="AH13" s="392"/>
      <c r="AI13" s="392"/>
      <c r="AJ13" s="392"/>
      <c r="AK13" s="392"/>
      <c r="AL13" s="393"/>
      <c r="AM13" s="394" t="s">
        <v>102</v>
      </c>
      <c r="AN13" s="395"/>
      <c r="AO13" s="385" t="s">
        <v>106</v>
      </c>
      <c r="AP13" s="385"/>
      <c r="AQ13" s="385"/>
      <c r="AR13" s="386"/>
    </row>
    <row r="14" spans="2:45" ht="19.5" customHeight="1">
      <c r="B14" s="144" t="s">
        <v>84</v>
      </c>
      <c r="C14" s="440"/>
      <c r="D14" s="441"/>
      <c r="E14" s="441"/>
      <c r="F14" s="441"/>
      <c r="G14" s="441"/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  <c r="U14" s="441"/>
      <c r="V14" s="441"/>
      <c r="W14" s="441"/>
      <c r="X14" s="441"/>
      <c r="Y14" s="441"/>
      <c r="Z14" s="441"/>
      <c r="AA14" s="442"/>
      <c r="AD14" s="96" t="s">
        <v>201</v>
      </c>
      <c r="AE14" s="97" t="s">
        <v>105</v>
      </c>
      <c r="AF14" s="97"/>
      <c r="AG14" s="98"/>
      <c r="AH14" s="99"/>
      <c r="AI14" s="100"/>
      <c r="AJ14" s="100"/>
      <c r="AK14" s="101"/>
      <c r="AL14" s="102" t="s">
        <v>38</v>
      </c>
      <c r="AM14" s="263">
        <v>60</v>
      </c>
      <c r="AN14" s="103" t="s">
        <v>103</v>
      </c>
      <c r="AO14" s="387"/>
      <c r="AP14" s="387"/>
      <c r="AQ14" s="387"/>
      <c r="AR14" s="388"/>
    </row>
    <row r="15" spans="2:45" ht="19.5" customHeight="1" thickBot="1">
      <c r="B15" s="144" t="s">
        <v>85</v>
      </c>
      <c r="C15" s="440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1"/>
      <c r="Y15" s="441"/>
      <c r="Z15" s="441"/>
      <c r="AA15" s="442"/>
      <c r="AD15" s="88" t="s">
        <v>202</v>
      </c>
      <c r="AE15" s="89" t="s">
        <v>104</v>
      </c>
      <c r="AF15" s="89"/>
      <c r="AG15" s="90"/>
      <c r="AH15" s="91"/>
      <c r="AI15" s="92"/>
      <c r="AJ15" s="92"/>
      <c r="AK15" s="92"/>
      <c r="AL15" s="93" t="s">
        <v>38</v>
      </c>
      <c r="AM15" s="94">
        <v>40</v>
      </c>
      <c r="AN15" s="95" t="s">
        <v>103</v>
      </c>
      <c r="AO15" s="387"/>
      <c r="AP15" s="387"/>
      <c r="AQ15" s="387"/>
      <c r="AR15" s="388"/>
    </row>
    <row r="16" spans="2:45" ht="19.5" customHeight="1">
      <c r="B16" s="144" t="s">
        <v>86</v>
      </c>
      <c r="C16" s="440"/>
      <c r="D16" s="441"/>
      <c r="E16" s="441"/>
      <c r="F16" s="441"/>
      <c r="G16" s="441"/>
      <c r="H16" s="441"/>
      <c r="I16" s="441"/>
      <c r="J16" s="441"/>
      <c r="K16" s="441"/>
      <c r="L16" s="441"/>
      <c r="M16" s="441"/>
      <c r="N16" s="441"/>
      <c r="O16" s="441"/>
      <c r="P16" s="441"/>
      <c r="Q16" s="441"/>
      <c r="R16" s="441"/>
      <c r="S16" s="441"/>
      <c r="T16" s="441"/>
      <c r="U16" s="441"/>
      <c r="V16" s="441"/>
      <c r="W16" s="441"/>
      <c r="X16" s="441"/>
      <c r="Y16" s="441"/>
      <c r="Z16" s="441"/>
      <c r="AA16" s="442"/>
      <c r="AD16" s="132" t="s">
        <v>200</v>
      </c>
      <c r="AE16" s="133" t="s">
        <v>105</v>
      </c>
      <c r="AF16" s="133"/>
      <c r="AG16" s="134"/>
      <c r="AH16" s="135"/>
      <c r="AI16" s="135"/>
      <c r="AJ16" s="135"/>
      <c r="AK16" s="135"/>
      <c r="AL16" s="136" t="s">
        <v>38</v>
      </c>
      <c r="AM16" s="138" t="str">
        <f>AC66</f>
        <v/>
      </c>
      <c r="AN16" s="137"/>
      <c r="AO16" s="389"/>
      <c r="AP16" s="389"/>
      <c r="AQ16" s="389"/>
      <c r="AR16" s="390"/>
    </row>
    <row r="17" spans="1:50" ht="19.5" customHeight="1">
      <c r="B17" s="144" t="s">
        <v>87</v>
      </c>
      <c r="C17" s="440"/>
      <c r="D17" s="441"/>
      <c r="E17" s="441"/>
      <c r="F17" s="441"/>
      <c r="G17" s="441"/>
      <c r="H17" s="441"/>
      <c r="I17" s="441"/>
      <c r="J17" s="441"/>
      <c r="K17" s="441"/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2"/>
      <c r="AD17" s="104" t="s">
        <v>203</v>
      </c>
      <c r="AE17" s="37" t="s">
        <v>199</v>
      </c>
      <c r="AF17" s="37"/>
      <c r="AG17" s="38"/>
      <c r="AH17" s="39"/>
      <c r="AI17" s="39"/>
      <c r="AJ17" s="39"/>
      <c r="AK17" s="39"/>
      <c r="AL17" s="36" t="s">
        <v>38</v>
      </c>
      <c r="AM17" s="139" t="str">
        <f>AD66</f>
        <v/>
      </c>
      <c r="AN17" s="105"/>
      <c r="AO17" s="113" t="s">
        <v>191</v>
      </c>
      <c r="AP17" s="114" t="s">
        <v>192</v>
      </c>
      <c r="AQ17" s="114" t="s">
        <v>193</v>
      </c>
      <c r="AR17" s="115" t="s">
        <v>107</v>
      </c>
    </row>
    <row r="18" spans="1:50" ht="19.5" customHeight="1" thickBot="1">
      <c r="B18" s="144" t="s">
        <v>88</v>
      </c>
      <c r="C18" s="440"/>
      <c r="D18" s="441"/>
      <c r="E18" s="441"/>
      <c r="F18" s="441"/>
      <c r="G18" s="441"/>
      <c r="H18" s="441"/>
      <c r="I18" s="441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41"/>
      <c r="V18" s="441"/>
      <c r="W18" s="441"/>
      <c r="X18" s="441"/>
      <c r="Y18" s="441"/>
      <c r="Z18" s="441"/>
      <c r="AA18" s="442"/>
      <c r="AD18" s="86" t="s">
        <v>204</v>
      </c>
      <c r="AE18" s="106" t="s">
        <v>205</v>
      </c>
      <c r="AF18" s="106"/>
      <c r="AG18" s="107"/>
      <c r="AH18" s="116"/>
      <c r="AI18" s="116"/>
      <c r="AJ18" s="116"/>
      <c r="AK18" s="116"/>
      <c r="AL18" s="87" t="s">
        <v>38</v>
      </c>
      <c r="AM18" s="140" t="str">
        <f>AE66</f>
        <v/>
      </c>
      <c r="AN18" s="117"/>
      <c r="AO18" s="142">
        <v>2</v>
      </c>
      <c r="AP18" s="143">
        <v>1</v>
      </c>
      <c r="AQ18" s="143">
        <v>1</v>
      </c>
      <c r="AR18" s="141">
        <f>IF(SUM(AO18:AQ18)="","",SUM(AO18:AQ18))</f>
        <v>4</v>
      </c>
    </row>
    <row r="19" spans="1:50" ht="19.5" customHeight="1">
      <c r="B19" s="144" t="s">
        <v>89</v>
      </c>
      <c r="C19" s="440"/>
      <c r="D19" s="441"/>
      <c r="E19" s="441"/>
      <c r="F19" s="441"/>
      <c r="G19" s="441"/>
      <c r="H19" s="441"/>
      <c r="I19" s="441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  <c r="U19" s="441"/>
      <c r="V19" s="441"/>
      <c r="W19" s="441"/>
      <c r="X19" s="441"/>
      <c r="Y19" s="441"/>
      <c r="Z19" s="441"/>
      <c r="AA19" s="442"/>
    </row>
    <row r="20" spans="1:50" ht="19.5" customHeight="1">
      <c r="B20" s="144" t="s">
        <v>90</v>
      </c>
      <c r="C20" s="440"/>
      <c r="D20" s="441"/>
      <c r="E20" s="441"/>
      <c r="F20" s="441"/>
      <c r="G20" s="441"/>
      <c r="H20" s="441"/>
      <c r="I20" s="441"/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Z20" s="441"/>
      <c r="AA20" s="442"/>
    </row>
    <row r="21" spans="1:50"/>
    <row r="22" spans="1:50">
      <c r="A22" s="413" t="s">
        <v>91</v>
      </c>
      <c r="B22" s="413" t="s">
        <v>2</v>
      </c>
      <c r="C22" s="434" t="s">
        <v>194</v>
      </c>
      <c r="D22" s="435"/>
      <c r="E22" s="435"/>
      <c r="F22" s="435"/>
      <c r="G22" s="435"/>
      <c r="H22" s="435"/>
      <c r="I22" s="435"/>
      <c r="J22" s="435"/>
      <c r="K22" s="416" t="s">
        <v>197</v>
      </c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17"/>
      <c r="Z22" s="417"/>
      <c r="AA22" s="417"/>
      <c r="AB22" s="417"/>
      <c r="AC22" s="418"/>
      <c r="AD22" s="398" t="s">
        <v>192</v>
      </c>
      <c r="AE22" s="401" t="s">
        <v>193</v>
      </c>
      <c r="AF22" s="406" t="s">
        <v>209</v>
      </c>
      <c r="AG22" s="407"/>
      <c r="AH22" s="407"/>
      <c r="AI22" s="407"/>
      <c r="AJ22" s="407"/>
      <c r="AK22" s="408"/>
      <c r="AL22" s="112"/>
      <c r="AM22" s="112"/>
      <c r="AN22" s="112"/>
      <c r="AO22" s="112"/>
      <c r="AP22" s="112"/>
      <c r="AQ22" s="112"/>
      <c r="AR22" s="112"/>
      <c r="AS22" s="112"/>
    </row>
    <row r="23" spans="1:50">
      <c r="A23" s="414"/>
      <c r="B23" s="414"/>
      <c r="C23" s="436"/>
      <c r="D23" s="437"/>
      <c r="E23" s="437"/>
      <c r="F23" s="437"/>
      <c r="G23" s="437"/>
      <c r="H23" s="437"/>
      <c r="I23" s="437"/>
      <c r="J23" s="437"/>
      <c r="K23" s="419" t="s">
        <v>195</v>
      </c>
      <c r="L23" s="420"/>
      <c r="M23" s="420"/>
      <c r="N23" s="420"/>
      <c r="O23" s="420"/>
      <c r="P23" s="420"/>
      <c r="Q23" s="420"/>
      <c r="R23" s="420"/>
      <c r="S23" s="421"/>
      <c r="T23" s="425" t="s">
        <v>93</v>
      </c>
      <c r="U23" s="426"/>
      <c r="V23" s="426"/>
      <c r="W23" s="426"/>
      <c r="X23" s="426"/>
      <c r="Y23" s="426"/>
      <c r="Z23" s="426"/>
      <c r="AA23" s="426"/>
      <c r="AB23" s="427"/>
      <c r="AC23" s="431" t="s">
        <v>191</v>
      </c>
      <c r="AD23" s="399"/>
      <c r="AE23" s="402"/>
      <c r="AF23" s="409" t="s">
        <v>94</v>
      </c>
      <c r="AG23" s="404" t="s">
        <v>208</v>
      </c>
      <c r="AH23" s="451" t="s">
        <v>95</v>
      </c>
      <c r="AI23" s="452"/>
      <c r="AJ23" s="453"/>
      <c r="AK23" s="396" t="s">
        <v>96</v>
      </c>
      <c r="AL23" s="112"/>
      <c r="AM23" s="112"/>
      <c r="AN23" s="112"/>
      <c r="AO23" s="112"/>
      <c r="AP23" s="112"/>
      <c r="AQ23" s="112"/>
      <c r="AR23" s="112"/>
      <c r="AS23" s="112"/>
    </row>
    <row r="24" spans="1:50">
      <c r="A24" s="414"/>
      <c r="B24" s="414"/>
      <c r="C24" s="438"/>
      <c r="D24" s="439"/>
      <c r="E24" s="439"/>
      <c r="F24" s="439"/>
      <c r="G24" s="439"/>
      <c r="H24" s="439"/>
      <c r="I24" s="439"/>
      <c r="J24" s="439"/>
      <c r="K24" s="422"/>
      <c r="L24" s="423"/>
      <c r="M24" s="423"/>
      <c r="N24" s="423"/>
      <c r="O24" s="423"/>
      <c r="P24" s="423"/>
      <c r="Q24" s="423"/>
      <c r="R24" s="423"/>
      <c r="S24" s="424"/>
      <c r="T24" s="428"/>
      <c r="U24" s="429"/>
      <c r="V24" s="429"/>
      <c r="W24" s="429"/>
      <c r="X24" s="429"/>
      <c r="Y24" s="429"/>
      <c r="Z24" s="429"/>
      <c r="AA24" s="429"/>
      <c r="AB24" s="430"/>
      <c r="AC24" s="432"/>
      <c r="AD24" s="399"/>
      <c r="AE24" s="402"/>
      <c r="AF24" s="410"/>
      <c r="AG24" s="405"/>
      <c r="AH24" s="454"/>
      <c r="AI24" s="455"/>
      <c r="AJ24" s="456"/>
      <c r="AK24" s="397"/>
      <c r="AL24" s="112"/>
      <c r="AM24" s="112"/>
      <c r="AN24" s="112"/>
      <c r="AO24" s="112"/>
      <c r="AP24" s="112"/>
      <c r="AQ24" s="112"/>
      <c r="AR24" s="112"/>
      <c r="AS24" s="112"/>
    </row>
    <row r="25" spans="1:50">
      <c r="A25" s="415"/>
      <c r="B25" s="415"/>
      <c r="C25" s="118" t="str">
        <f t="shared" ref="C25:J25" si="0">IF(K25="","",K25)</f>
        <v>KD…..</v>
      </c>
      <c r="D25" s="118" t="str">
        <f t="shared" si="0"/>
        <v>KD…..</v>
      </c>
      <c r="E25" s="118" t="str">
        <f t="shared" si="0"/>
        <v>KD…..</v>
      </c>
      <c r="F25" s="118" t="str">
        <f t="shared" si="0"/>
        <v>KD…..</v>
      </c>
      <c r="G25" s="118" t="str">
        <f t="shared" si="0"/>
        <v>KD…..</v>
      </c>
      <c r="H25" s="118" t="str">
        <f t="shared" si="0"/>
        <v>KD…..</v>
      </c>
      <c r="I25" s="118" t="str">
        <f t="shared" si="0"/>
        <v>KD…..</v>
      </c>
      <c r="J25" s="118" t="str">
        <f t="shared" si="0"/>
        <v>KD…..</v>
      </c>
      <c r="K25" s="182" t="s">
        <v>198</v>
      </c>
      <c r="L25" s="182" t="s">
        <v>198</v>
      </c>
      <c r="M25" s="182" t="s">
        <v>198</v>
      </c>
      <c r="N25" s="182" t="s">
        <v>198</v>
      </c>
      <c r="O25" s="182" t="s">
        <v>198</v>
      </c>
      <c r="P25" s="182" t="s">
        <v>198</v>
      </c>
      <c r="Q25" s="182" t="s">
        <v>198</v>
      </c>
      <c r="R25" s="182" t="s">
        <v>198</v>
      </c>
      <c r="S25" s="119" t="s">
        <v>196</v>
      </c>
      <c r="T25" s="118" t="str">
        <f t="shared" ref="T25:AA25" si="1">IF(K25="","",K25)</f>
        <v>KD…..</v>
      </c>
      <c r="U25" s="118" t="str">
        <f t="shared" si="1"/>
        <v>KD…..</v>
      </c>
      <c r="V25" s="118" t="str">
        <f t="shared" si="1"/>
        <v>KD…..</v>
      </c>
      <c r="W25" s="118" t="str">
        <f t="shared" si="1"/>
        <v>KD…..</v>
      </c>
      <c r="X25" s="118" t="str">
        <f t="shared" si="1"/>
        <v>KD…..</v>
      </c>
      <c r="Y25" s="118" t="str">
        <f t="shared" si="1"/>
        <v>KD…..</v>
      </c>
      <c r="Z25" s="118" t="str">
        <f t="shared" si="1"/>
        <v>KD…..</v>
      </c>
      <c r="AA25" s="118" t="str">
        <f t="shared" si="1"/>
        <v>KD…..</v>
      </c>
      <c r="AB25" s="120" t="s">
        <v>108</v>
      </c>
      <c r="AC25" s="433"/>
      <c r="AD25" s="400"/>
      <c r="AE25" s="403"/>
      <c r="AF25" s="411"/>
      <c r="AG25" s="121" t="s">
        <v>97</v>
      </c>
      <c r="AH25" s="121" t="s">
        <v>97</v>
      </c>
      <c r="AI25" s="122" t="s">
        <v>100</v>
      </c>
      <c r="AJ25" s="180" t="s">
        <v>98</v>
      </c>
      <c r="AK25" s="123" t="s">
        <v>211</v>
      </c>
      <c r="AL25" s="112"/>
      <c r="AM25" s="112"/>
      <c r="AN25" s="412" t="s">
        <v>31</v>
      </c>
      <c r="AO25" s="412"/>
      <c r="AP25" s="412"/>
      <c r="AQ25" s="412"/>
      <c r="AR25" s="412"/>
      <c r="AS25" s="412"/>
      <c r="AT25" s="412"/>
      <c r="AU25" s="412"/>
      <c r="AV25" s="412"/>
      <c r="AW25" s="412"/>
      <c r="AX25" s="412"/>
    </row>
    <row r="26" spans="1:50" ht="15.75">
      <c r="A26" s="157">
        <v>1</v>
      </c>
      <c r="B26" s="124" t="str">
        <f>IF(data!E20="","",data!E20)</f>
        <v>ADID AKBAR</v>
      </c>
      <c r="C26" s="217" t="str">
        <f t="shared" ref="C26:J26" si="2">IFERROR(AVERAGE(K26,T26),"")</f>
        <v/>
      </c>
      <c r="D26" s="217" t="str">
        <f t="shared" si="2"/>
        <v/>
      </c>
      <c r="E26" s="217" t="str">
        <f t="shared" si="2"/>
        <v/>
      </c>
      <c r="F26" s="217" t="str">
        <f t="shared" si="2"/>
        <v/>
      </c>
      <c r="G26" s="217" t="str">
        <f t="shared" si="2"/>
        <v/>
      </c>
      <c r="H26" s="217" t="str">
        <f t="shared" si="2"/>
        <v/>
      </c>
      <c r="I26" s="217" t="str">
        <f t="shared" si="2"/>
        <v/>
      </c>
      <c r="J26" s="217" t="str">
        <f t="shared" si="2"/>
        <v/>
      </c>
      <c r="K26" s="130"/>
      <c r="L26" s="130"/>
      <c r="M26" s="130"/>
      <c r="N26" s="130"/>
      <c r="O26" s="130"/>
      <c r="P26" s="130"/>
      <c r="Q26" s="130"/>
      <c r="R26" s="130"/>
      <c r="S26" s="125" t="str">
        <f t="shared" ref="S26:S65" si="3">IFERROR(AVERAGE(K26:R26),"")</f>
        <v/>
      </c>
      <c r="T26" s="130"/>
      <c r="U26" s="130"/>
      <c r="V26" s="130"/>
      <c r="W26" s="130"/>
      <c r="X26" s="130"/>
      <c r="Y26" s="130"/>
      <c r="Z26" s="130"/>
      <c r="AA26" s="130"/>
      <c r="AB26" s="125" t="str">
        <f>IFERROR(AVERAGE(T26:AA26),"")</f>
        <v/>
      </c>
      <c r="AC26" s="125" t="str">
        <f>IFERROR(IF((S26*($AM$14/100))+(AB26*($AM$15/100))="","",(S26*($AM$14/100))+(AB26*($AM$15/100))),"")</f>
        <v/>
      </c>
      <c r="AD26" s="130"/>
      <c r="AE26" s="130"/>
      <c r="AF26" s="145" t="str">
        <f>IFERROR((($AO$18*AC26)+($AP$18*AD26)+($AQ$18*AE26))/$AR$18,"")</f>
        <v/>
      </c>
      <c r="AG26" s="146" t="str">
        <f>IFERROR(ROUND(AF26,0),"")</f>
        <v/>
      </c>
      <c r="AH26" s="155" t="str">
        <f>IFERROR(ROUND(IF(AG26="","",AG26),0),"")</f>
        <v/>
      </c>
      <c r="AI26" s="229" t="str">
        <f t="shared" ref="AI26:AI53" si="4">IF(AH26&lt;$AQ$30,"1",IF(AH26&lt;$AQ$29,"2",IF(AH26&lt;$AQ$28,"3",IF(AH26&lt;$AQ$27,"4",""))))</f>
        <v/>
      </c>
      <c r="AJ26" s="229" t="str">
        <f t="shared" ref="AJ26:AJ54" si="5">IF(AH26&lt;$AQ$30,"D",IF(AH26&lt;$AQ$29,"C",IF(AH26&lt;$AQ$28,"B",IF(AH26&lt;$AQ$27,"A",""))))</f>
        <v/>
      </c>
      <c r="AK26" s="156" t="str">
        <f>IF(AH26="","",IF(AH26&gt;=$AO$29,"Tuntas",IF(AH26&lt;$AO$29,"Belum Tuntas","")))</f>
        <v/>
      </c>
      <c r="AL26" s="112"/>
      <c r="AM26" s="112"/>
      <c r="AN26" s="147" t="s">
        <v>32</v>
      </c>
      <c r="AO26" s="446" t="s">
        <v>13</v>
      </c>
      <c r="AP26" s="447"/>
      <c r="AQ26" s="448"/>
      <c r="AR26" s="449" t="s">
        <v>7</v>
      </c>
      <c r="AS26" s="449"/>
      <c r="AT26" s="449"/>
      <c r="AU26" s="450" t="s">
        <v>8</v>
      </c>
      <c r="AV26" s="450"/>
      <c r="AW26" s="450"/>
      <c r="AX26" s="450"/>
    </row>
    <row r="27" spans="1:50" ht="16.5">
      <c r="A27" s="157">
        <v>2</v>
      </c>
      <c r="B27" s="124" t="str">
        <f>IF(data!E21="","",data!E21)</f>
        <v>ABDUL AZZIZ</v>
      </c>
      <c r="C27" s="217" t="str">
        <f t="shared" ref="C27:C55" si="6">IFERROR(AVERAGE(K27,T27),"")</f>
        <v/>
      </c>
      <c r="D27" s="217" t="str">
        <f t="shared" ref="D27:D55" si="7">IFERROR(AVERAGE(L27,U27),"")</f>
        <v/>
      </c>
      <c r="E27" s="217" t="str">
        <f t="shared" ref="E27:E55" si="8">IFERROR(AVERAGE(M27,V27),"")</f>
        <v/>
      </c>
      <c r="F27" s="217" t="str">
        <f t="shared" ref="F27:F55" si="9">IFERROR(AVERAGE(N27,W27),"")</f>
        <v/>
      </c>
      <c r="G27" s="217" t="str">
        <f t="shared" ref="G27:G55" si="10">IFERROR(AVERAGE(O27,X27),"")</f>
        <v/>
      </c>
      <c r="H27" s="217" t="str">
        <f t="shared" ref="H27:H55" si="11">IFERROR(AVERAGE(P27,Y27),"")</f>
        <v/>
      </c>
      <c r="I27" s="217" t="str">
        <f t="shared" ref="I27:I55" si="12">IFERROR(AVERAGE(Q27,Z27),"")</f>
        <v/>
      </c>
      <c r="J27" s="217" t="str">
        <f t="shared" ref="J27:J55" si="13">IFERROR(AVERAGE(R27,AA27),"")</f>
        <v/>
      </c>
      <c r="K27" s="130"/>
      <c r="L27" s="130"/>
      <c r="M27" s="130"/>
      <c r="N27" s="130"/>
      <c r="O27" s="130"/>
      <c r="P27" s="130"/>
      <c r="Q27" s="130"/>
      <c r="R27" s="130"/>
      <c r="S27" s="125" t="str">
        <f t="shared" si="3"/>
        <v/>
      </c>
      <c r="T27" s="130"/>
      <c r="U27" s="130"/>
      <c r="V27" s="130"/>
      <c r="W27" s="130"/>
      <c r="X27" s="130"/>
      <c r="Y27" s="130"/>
      <c r="Z27" s="130"/>
      <c r="AA27" s="130"/>
      <c r="AB27" s="125" t="str">
        <f t="shared" ref="AB27:AB54" si="14">IFERROR(AVERAGE(T27:AA27),"")</f>
        <v/>
      </c>
      <c r="AC27" s="125" t="str">
        <f t="shared" ref="AC27:AC54" si="15">IFERROR(IF((S27*($AM$14/100))+(AB27*($AM$15/100))="","",(S27*($AM$14/100))+(AB27*($AM$15/100))),"")</f>
        <v/>
      </c>
      <c r="AD27" s="130"/>
      <c r="AE27" s="130"/>
      <c r="AF27" s="145" t="str">
        <f t="shared" ref="AF27:AF54" si="16">IFERROR((($AO$18*AC27)+($AP$18*AD27)+($AQ$18*AE27))/$AR$18,"")</f>
        <v/>
      </c>
      <c r="AG27" s="146" t="str">
        <f t="shared" ref="AG27:AG54" si="17">IFERROR(ROUND(AF27,0),"")</f>
        <v/>
      </c>
      <c r="AH27" s="155" t="str">
        <f>IFERROR(ROUND(IF(AG27="","",AG27),0),"")</f>
        <v/>
      </c>
      <c r="AI27" s="229" t="str">
        <f t="shared" si="4"/>
        <v/>
      </c>
      <c r="AJ27" s="229" t="str">
        <f t="shared" si="5"/>
        <v/>
      </c>
      <c r="AK27" s="156" t="str">
        <f t="shared" ref="AK27:AK65" si="18">IF(AH27="","",IF(AH27&gt;=$AO$29,"Tuntas",IF(AH27&lt;$AO$29,"Belum Tuntas","")))</f>
        <v/>
      </c>
      <c r="AL27" s="112"/>
      <c r="AM27" s="112"/>
      <c r="AN27" s="147" t="s">
        <v>33</v>
      </c>
      <c r="AO27" s="148">
        <f>Kriteria!C10</f>
        <v>89</v>
      </c>
      <c r="AP27" s="149" t="s">
        <v>210</v>
      </c>
      <c r="AQ27" s="148">
        <v>100</v>
      </c>
      <c r="AR27" s="150">
        <f>AO27</f>
        <v>89</v>
      </c>
      <c r="AS27" s="151" t="s">
        <v>210</v>
      </c>
      <c r="AT27" s="150">
        <v>100</v>
      </c>
      <c r="AU27" s="152" t="s">
        <v>37</v>
      </c>
      <c r="AV27" s="153" t="s">
        <v>38</v>
      </c>
      <c r="AW27" s="188">
        <v>4</v>
      </c>
      <c r="AX27" s="154" t="s">
        <v>39</v>
      </c>
    </row>
    <row r="28" spans="1:50" ht="16.5">
      <c r="A28" s="157">
        <v>3</v>
      </c>
      <c r="B28" s="124" t="str">
        <f>IF(data!E22="","",data!E22)</f>
        <v>AFRIZAL</v>
      </c>
      <c r="C28" s="217" t="str">
        <f t="shared" si="6"/>
        <v/>
      </c>
      <c r="D28" s="217" t="str">
        <f t="shared" si="7"/>
        <v/>
      </c>
      <c r="E28" s="217" t="str">
        <f t="shared" si="8"/>
        <v/>
      </c>
      <c r="F28" s="217" t="str">
        <f t="shared" si="9"/>
        <v/>
      </c>
      <c r="G28" s="217" t="str">
        <f t="shared" si="10"/>
        <v/>
      </c>
      <c r="H28" s="217" t="str">
        <f t="shared" si="11"/>
        <v/>
      </c>
      <c r="I28" s="217" t="str">
        <f t="shared" si="12"/>
        <v/>
      </c>
      <c r="J28" s="217" t="str">
        <f t="shared" si="13"/>
        <v/>
      </c>
      <c r="K28" s="130"/>
      <c r="L28" s="130"/>
      <c r="M28" s="130"/>
      <c r="N28" s="130"/>
      <c r="O28" s="130"/>
      <c r="P28" s="130"/>
      <c r="Q28" s="130"/>
      <c r="R28" s="130"/>
      <c r="S28" s="125" t="str">
        <f t="shared" si="3"/>
        <v/>
      </c>
      <c r="T28" s="130"/>
      <c r="U28" s="130"/>
      <c r="V28" s="130"/>
      <c r="W28" s="130"/>
      <c r="X28" s="130"/>
      <c r="Y28" s="130"/>
      <c r="Z28" s="130"/>
      <c r="AA28" s="130"/>
      <c r="AB28" s="125" t="str">
        <f t="shared" si="14"/>
        <v/>
      </c>
      <c r="AC28" s="125" t="str">
        <f t="shared" si="15"/>
        <v/>
      </c>
      <c r="AD28" s="130"/>
      <c r="AE28" s="130"/>
      <c r="AF28" s="145" t="str">
        <f t="shared" si="16"/>
        <v/>
      </c>
      <c r="AG28" s="146" t="str">
        <f t="shared" si="17"/>
        <v/>
      </c>
      <c r="AH28" s="155" t="str">
        <f t="shared" ref="AH28:AH54" si="19">IFERROR(ROUND(IF(AG28="","",AG28),0),"")</f>
        <v/>
      </c>
      <c r="AI28" s="229" t="str">
        <f t="shared" si="4"/>
        <v/>
      </c>
      <c r="AJ28" s="229" t="str">
        <f t="shared" si="5"/>
        <v/>
      </c>
      <c r="AK28" s="156" t="str">
        <f t="shared" si="18"/>
        <v/>
      </c>
      <c r="AL28" s="112"/>
      <c r="AM28" s="112"/>
      <c r="AN28" s="147" t="s">
        <v>34</v>
      </c>
      <c r="AO28" s="148">
        <f>Kriteria!C11</f>
        <v>84</v>
      </c>
      <c r="AP28" s="149" t="s">
        <v>210</v>
      </c>
      <c r="AQ28" s="148">
        <f>AO27</f>
        <v>89</v>
      </c>
      <c r="AR28" s="150">
        <f>AO28</f>
        <v>84</v>
      </c>
      <c r="AS28" s="151" t="s">
        <v>210</v>
      </c>
      <c r="AT28" s="150">
        <f>AO27</f>
        <v>89</v>
      </c>
      <c r="AU28" s="152" t="s">
        <v>37</v>
      </c>
      <c r="AV28" s="153" t="s">
        <v>38</v>
      </c>
      <c r="AW28" s="188">
        <v>3</v>
      </c>
      <c r="AX28" s="154" t="s">
        <v>34</v>
      </c>
    </row>
    <row r="29" spans="1:50" ht="16.5">
      <c r="A29" s="157">
        <v>4</v>
      </c>
      <c r="B29" s="124" t="str">
        <f>IF(data!E23="","",data!E23)</f>
        <v>APRILNINGSIH SUSILAWATI</v>
      </c>
      <c r="C29" s="217" t="str">
        <f t="shared" si="6"/>
        <v/>
      </c>
      <c r="D29" s="217" t="str">
        <f t="shared" si="7"/>
        <v/>
      </c>
      <c r="E29" s="217" t="str">
        <f t="shared" si="8"/>
        <v/>
      </c>
      <c r="F29" s="217" t="str">
        <f t="shared" si="9"/>
        <v/>
      </c>
      <c r="G29" s="217" t="str">
        <f t="shared" si="10"/>
        <v/>
      </c>
      <c r="H29" s="217" t="str">
        <f t="shared" si="11"/>
        <v/>
      </c>
      <c r="I29" s="217" t="str">
        <f t="shared" si="12"/>
        <v/>
      </c>
      <c r="J29" s="217" t="str">
        <f t="shared" si="13"/>
        <v/>
      </c>
      <c r="K29" s="130"/>
      <c r="L29" s="130"/>
      <c r="M29" s="130"/>
      <c r="N29" s="130"/>
      <c r="O29" s="130"/>
      <c r="P29" s="130"/>
      <c r="Q29" s="130"/>
      <c r="R29" s="130"/>
      <c r="S29" s="125" t="str">
        <f t="shared" si="3"/>
        <v/>
      </c>
      <c r="T29" s="130"/>
      <c r="U29" s="130"/>
      <c r="V29" s="130"/>
      <c r="W29" s="130"/>
      <c r="X29" s="130"/>
      <c r="Y29" s="130"/>
      <c r="Z29" s="130"/>
      <c r="AA29" s="130"/>
      <c r="AB29" s="125" t="str">
        <f t="shared" si="14"/>
        <v/>
      </c>
      <c r="AC29" s="125" t="str">
        <f t="shared" si="15"/>
        <v/>
      </c>
      <c r="AD29" s="130"/>
      <c r="AE29" s="130"/>
      <c r="AF29" s="145" t="str">
        <f t="shared" si="16"/>
        <v/>
      </c>
      <c r="AG29" s="146" t="str">
        <f t="shared" si="17"/>
        <v/>
      </c>
      <c r="AH29" s="155" t="str">
        <f t="shared" si="19"/>
        <v/>
      </c>
      <c r="AI29" s="229" t="str">
        <f t="shared" si="4"/>
        <v/>
      </c>
      <c r="AJ29" s="229" t="str">
        <f t="shared" si="5"/>
        <v/>
      </c>
      <c r="AK29" s="156" t="str">
        <f t="shared" si="18"/>
        <v/>
      </c>
      <c r="AL29" s="112"/>
      <c r="AM29" s="112"/>
      <c r="AN29" s="147" t="s">
        <v>35</v>
      </c>
      <c r="AO29" s="148">
        <f>Kriteria!C12</f>
        <v>76</v>
      </c>
      <c r="AP29" s="149" t="s">
        <v>210</v>
      </c>
      <c r="AQ29" s="148">
        <f>AO28</f>
        <v>84</v>
      </c>
      <c r="AR29" s="150">
        <f>AO29</f>
        <v>76</v>
      </c>
      <c r="AS29" s="151" t="s">
        <v>210</v>
      </c>
      <c r="AT29" s="150">
        <f>AO28</f>
        <v>84</v>
      </c>
      <c r="AU29" s="152" t="s">
        <v>37</v>
      </c>
      <c r="AV29" s="153" t="s">
        <v>38</v>
      </c>
      <c r="AW29" s="188">
        <v>2</v>
      </c>
      <c r="AX29" s="154" t="s">
        <v>35</v>
      </c>
    </row>
    <row r="30" spans="1:50" ht="16.5">
      <c r="A30" s="157">
        <v>5</v>
      </c>
      <c r="B30" s="124" t="str">
        <f>IF(data!E24="","",data!E24)</f>
        <v>ANDRA SAPUTRA</v>
      </c>
      <c r="C30" s="217" t="str">
        <f t="shared" si="6"/>
        <v/>
      </c>
      <c r="D30" s="217" t="str">
        <f t="shared" si="7"/>
        <v/>
      </c>
      <c r="E30" s="217" t="str">
        <f t="shared" si="8"/>
        <v/>
      </c>
      <c r="F30" s="217" t="str">
        <f t="shared" si="9"/>
        <v/>
      </c>
      <c r="G30" s="217" t="str">
        <f t="shared" si="10"/>
        <v/>
      </c>
      <c r="H30" s="217" t="str">
        <f t="shared" si="11"/>
        <v/>
      </c>
      <c r="I30" s="217" t="str">
        <f t="shared" si="12"/>
        <v/>
      </c>
      <c r="J30" s="217" t="str">
        <f t="shared" si="13"/>
        <v/>
      </c>
      <c r="K30" s="130"/>
      <c r="L30" s="130"/>
      <c r="M30" s="130"/>
      <c r="N30" s="130"/>
      <c r="O30" s="130"/>
      <c r="P30" s="130"/>
      <c r="Q30" s="130"/>
      <c r="R30" s="130"/>
      <c r="S30" s="125" t="str">
        <f t="shared" si="3"/>
        <v/>
      </c>
      <c r="T30" s="130"/>
      <c r="U30" s="130"/>
      <c r="V30" s="130"/>
      <c r="W30" s="130"/>
      <c r="X30" s="130"/>
      <c r="Y30" s="130"/>
      <c r="Z30" s="130"/>
      <c r="AA30" s="130"/>
      <c r="AB30" s="125" t="str">
        <f t="shared" si="14"/>
        <v/>
      </c>
      <c r="AC30" s="125" t="str">
        <f t="shared" si="15"/>
        <v/>
      </c>
      <c r="AD30" s="130"/>
      <c r="AE30" s="130"/>
      <c r="AF30" s="145" t="str">
        <f t="shared" si="16"/>
        <v/>
      </c>
      <c r="AG30" s="146" t="str">
        <f t="shared" si="17"/>
        <v/>
      </c>
      <c r="AH30" s="155" t="str">
        <f t="shared" si="19"/>
        <v/>
      </c>
      <c r="AI30" s="229" t="str">
        <f>IF(AH30&lt;$AQ$30,"1",IF(AH30&lt;$AQ$29,"2",IF(AH30&lt;$AQ$28,"3",IF(AH30&lt;$AQ$27,"4",""))))</f>
        <v/>
      </c>
      <c r="AJ30" s="229" t="str">
        <f t="shared" si="5"/>
        <v/>
      </c>
      <c r="AK30" s="156" t="str">
        <f t="shared" si="18"/>
        <v/>
      </c>
      <c r="AL30" s="112"/>
      <c r="AM30" s="112"/>
      <c r="AN30" s="147" t="s">
        <v>36</v>
      </c>
      <c r="AO30" s="148">
        <f>Kriteria!C13</f>
        <v>0</v>
      </c>
      <c r="AP30" s="149" t="s">
        <v>210</v>
      </c>
      <c r="AQ30" s="148">
        <f>AO29</f>
        <v>76</v>
      </c>
      <c r="AR30" s="150">
        <f>AO30</f>
        <v>0</v>
      </c>
      <c r="AS30" s="151" t="s">
        <v>210</v>
      </c>
      <c r="AT30" s="150">
        <f>AO29</f>
        <v>76</v>
      </c>
      <c r="AU30" s="152" t="s">
        <v>37</v>
      </c>
      <c r="AV30" s="153" t="s">
        <v>38</v>
      </c>
      <c r="AW30" s="188">
        <v>1</v>
      </c>
      <c r="AX30" s="154" t="s">
        <v>40</v>
      </c>
    </row>
    <row r="31" spans="1:50" ht="15.75">
      <c r="A31" s="157">
        <v>6</v>
      </c>
      <c r="B31" s="124" t="str">
        <f>IF(data!E25="","",data!E25)</f>
        <v>Aulia Putri Ramadani</v>
      </c>
      <c r="C31" s="217" t="str">
        <f t="shared" si="6"/>
        <v/>
      </c>
      <c r="D31" s="217" t="str">
        <f t="shared" si="7"/>
        <v/>
      </c>
      <c r="E31" s="217" t="str">
        <f t="shared" si="8"/>
        <v/>
      </c>
      <c r="F31" s="217" t="str">
        <f t="shared" si="9"/>
        <v/>
      </c>
      <c r="G31" s="217" t="str">
        <f t="shared" si="10"/>
        <v/>
      </c>
      <c r="H31" s="217" t="str">
        <f t="shared" si="11"/>
        <v/>
      </c>
      <c r="I31" s="217" t="str">
        <f t="shared" si="12"/>
        <v/>
      </c>
      <c r="J31" s="217" t="str">
        <f t="shared" si="13"/>
        <v/>
      </c>
      <c r="K31" s="130"/>
      <c r="L31" s="130"/>
      <c r="M31" s="130"/>
      <c r="N31" s="130"/>
      <c r="O31" s="130"/>
      <c r="P31" s="130"/>
      <c r="Q31" s="130"/>
      <c r="R31" s="130"/>
      <c r="S31" s="125" t="str">
        <f t="shared" si="3"/>
        <v/>
      </c>
      <c r="T31" s="130"/>
      <c r="U31" s="130"/>
      <c r="V31" s="130"/>
      <c r="W31" s="130"/>
      <c r="X31" s="130"/>
      <c r="Y31" s="130"/>
      <c r="Z31" s="130"/>
      <c r="AA31" s="130"/>
      <c r="AB31" s="125" t="str">
        <f t="shared" si="14"/>
        <v/>
      </c>
      <c r="AC31" s="125" t="str">
        <f t="shared" si="15"/>
        <v/>
      </c>
      <c r="AD31" s="130"/>
      <c r="AE31" s="130"/>
      <c r="AF31" s="145" t="str">
        <f t="shared" si="16"/>
        <v/>
      </c>
      <c r="AG31" s="146" t="str">
        <f t="shared" si="17"/>
        <v/>
      </c>
      <c r="AH31" s="155" t="str">
        <f t="shared" si="19"/>
        <v/>
      </c>
      <c r="AI31" s="229" t="str">
        <f t="shared" si="4"/>
        <v/>
      </c>
      <c r="AJ31" s="229" t="str">
        <f t="shared" si="5"/>
        <v/>
      </c>
      <c r="AK31" s="156" t="str">
        <f t="shared" si="18"/>
        <v/>
      </c>
      <c r="AL31" s="112"/>
      <c r="AM31" s="112"/>
      <c r="AN31" s="112"/>
      <c r="AO31" s="112"/>
      <c r="AP31" s="112"/>
      <c r="AQ31" s="112"/>
      <c r="AR31" s="112"/>
      <c r="AS31" s="112"/>
    </row>
    <row r="32" spans="1:50" ht="15.75">
      <c r="A32" s="157">
        <v>7</v>
      </c>
      <c r="B32" s="124" t="str">
        <f>IF(data!E26="","",data!E26)</f>
        <v>Azhar</v>
      </c>
      <c r="C32" s="217" t="str">
        <f t="shared" si="6"/>
        <v/>
      </c>
      <c r="D32" s="217" t="str">
        <f t="shared" si="7"/>
        <v/>
      </c>
      <c r="E32" s="217" t="str">
        <f t="shared" si="8"/>
        <v/>
      </c>
      <c r="F32" s="217" t="str">
        <f t="shared" si="9"/>
        <v/>
      </c>
      <c r="G32" s="217" t="str">
        <f t="shared" si="10"/>
        <v/>
      </c>
      <c r="H32" s="217" t="str">
        <f t="shared" si="11"/>
        <v/>
      </c>
      <c r="I32" s="217" t="str">
        <f t="shared" si="12"/>
        <v/>
      </c>
      <c r="J32" s="217" t="str">
        <f t="shared" si="13"/>
        <v/>
      </c>
      <c r="K32" s="130"/>
      <c r="L32" s="130"/>
      <c r="M32" s="130"/>
      <c r="N32" s="130"/>
      <c r="O32" s="130"/>
      <c r="P32" s="130"/>
      <c r="Q32" s="130"/>
      <c r="R32" s="130"/>
      <c r="S32" s="125" t="str">
        <f t="shared" si="3"/>
        <v/>
      </c>
      <c r="T32" s="130"/>
      <c r="U32" s="130"/>
      <c r="V32" s="130"/>
      <c r="W32" s="130"/>
      <c r="X32" s="130"/>
      <c r="Y32" s="130"/>
      <c r="Z32" s="130"/>
      <c r="AA32" s="130"/>
      <c r="AB32" s="125" t="str">
        <f t="shared" si="14"/>
        <v/>
      </c>
      <c r="AC32" s="125" t="str">
        <f t="shared" si="15"/>
        <v/>
      </c>
      <c r="AD32" s="130"/>
      <c r="AE32" s="130"/>
      <c r="AF32" s="145" t="str">
        <f t="shared" si="16"/>
        <v/>
      </c>
      <c r="AG32" s="146" t="str">
        <f t="shared" si="17"/>
        <v/>
      </c>
      <c r="AH32" s="155" t="str">
        <f t="shared" si="19"/>
        <v/>
      </c>
      <c r="AI32" s="229" t="str">
        <f t="shared" si="4"/>
        <v/>
      </c>
      <c r="AJ32" s="229" t="str">
        <f t="shared" si="5"/>
        <v/>
      </c>
      <c r="AK32" s="156" t="str">
        <f t="shared" si="18"/>
        <v/>
      </c>
      <c r="AL32" s="112"/>
      <c r="AM32" s="112"/>
      <c r="AN32" s="112"/>
      <c r="AO32" s="112"/>
      <c r="AP32" s="112"/>
      <c r="AQ32" s="112"/>
      <c r="AR32" s="112"/>
      <c r="AS32" s="112"/>
    </row>
    <row r="33" spans="1:45" ht="15.75">
      <c r="A33" s="157">
        <v>8</v>
      </c>
      <c r="B33" s="124" t="str">
        <f>IF(data!E27="","",data!E27)</f>
        <v>DINDA PUTRI</v>
      </c>
      <c r="C33" s="217" t="str">
        <f t="shared" si="6"/>
        <v/>
      </c>
      <c r="D33" s="217" t="str">
        <f t="shared" si="7"/>
        <v/>
      </c>
      <c r="E33" s="217" t="str">
        <f t="shared" si="8"/>
        <v/>
      </c>
      <c r="F33" s="217" t="str">
        <f t="shared" si="9"/>
        <v/>
      </c>
      <c r="G33" s="217" t="str">
        <f t="shared" si="10"/>
        <v/>
      </c>
      <c r="H33" s="217" t="str">
        <f t="shared" si="11"/>
        <v/>
      </c>
      <c r="I33" s="217" t="str">
        <f t="shared" si="12"/>
        <v/>
      </c>
      <c r="J33" s="217" t="str">
        <f t="shared" si="13"/>
        <v/>
      </c>
      <c r="K33" s="130"/>
      <c r="L33" s="130"/>
      <c r="M33" s="130"/>
      <c r="N33" s="130"/>
      <c r="O33" s="130"/>
      <c r="P33" s="130"/>
      <c r="Q33" s="130"/>
      <c r="R33" s="130"/>
      <c r="S33" s="125" t="str">
        <f t="shared" si="3"/>
        <v/>
      </c>
      <c r="T33" s="130"/>
      <c r="U33" s="130"/>
      <c r="V33" s="130"/>
      <c r="W33" s="130"/>
      <c r="X33" s="130"/>
      <c r="Y33" s="130"/>
      <c r="Z33" s="130"/>
      <c r="AA33" s="130"/>
      <c r="AB33" s="125" t="str">
        <f t="shared" si="14"/>
        <v/>
      </c>
      <c r="AC33" s="125" t="str">
        <f t="shared" si="15"/>
        <v/>
      </c>
      <c r="AD33" s="130"/>
      <c r="AE33" s="130"/>
      <c r="AF33" s="145" t="str">
        <f t="shared" si="16"/>
        <v/>
      </c>
      <c r="AG33" s="146" t="str">
        <f t="shared" si="17"/>
        <v/>
      </c>
      <c r="AH33" s="155" t="str">
        <f t="shared" si="19"/>
        <v/>
      </c>
      <c r="AI33" s="229" t="str">
        <f t="shared" si="4"/>
        <v/>
      </c>
      <c r="AJ33" s="229" t="str">
        <f t="shared" si="5"/>
        <v/>
      </c>
      <c r="AK33" s="156" t="str">
        <f t="shared" si="18"/>
        <v/>
      </c>
      <c r="AL33" s="112"/>
      <c r="AM33" s="112"/>
      <c r="AN33" s="112"/>
      <c r="AO33" s="112"/>
      <c r="AP33" s="112"/>
      <c r="AQ33" s="112"/>
      <c r="AR33" s="112"/>
      <c r="AS33" s="112"/>
    </row>
    <row r="34" spans="1:45" ht="15.75">
      <c r="A34" s="157">
        <v>9</v>
      </c>
      <c r="B34" s="124" t="str">
        <f>IF(data!E28="","",data!E28)</f>
        <v>DONI</v>
      </c>
      <c r="C34" s="217" t="str">
        <f t="shared" si="6"/>
        <v/>
      </c>
      <c r="D34" s="217" t="str">
        <f t="shared" si="7"/>
        <v/>
      </c>
      <c r="E34" s="217" t="str">
        <f t="shared" si="8"/>
        <v/>
      </c>
      <c r="F34" s="217" t="str">
        <f t="shared" si="9"/>
        <v/>
      </c>
      <c r="G34" s="217" t="str">
        <f t="shared" si="10"/>
        <v/>
      </c>
      <c r="H34" s="217" t="str">
        <f t="shared" si="11"/>
        <v/>
      </c>
      <c r="I34" s="217" t="str">
        <f t="shared" si="12"/>
        <v/>
      </c>
      <c r="J34" s="217" t="str">
        <f t="shared" si="13"/>
        <v/>
      </c>
      <c r="K34" s="130"/>
      <c r="L34" s="130"/>
      <c r="M34" s="130"/>
      <c r="N34" s="130"/>
      <c r="O34" s="130"/>
      <c r="P34" s="130"/>
      <c r="Q34" s="130"/>
      <c r="R34" s="130"/>
      <c r="S34" s="125" t="str">
        <f t="shared" si="3"/>
        <v/>
      </c>
      <c r="T34" s="130"/>
      <c r="U34" s="130"/>
      <c r="V34" s="130"/>
      <c r="W34" s="130"/>
      <c r="X34" s="130"/>
      <c r="Y34" s="130"/>
      <c r="Z34" s="130"/>
      <c r="AA34" s="130"/>
      <c r="AB34" s="125" t="str">
        <f t="shared" si="14"/>
        <v/>
      </c>
      <c r="AC34" s="125" t="str">
        <f t="shared" si="15"/>
        <v/>
      </c>
      <c r="AD34" s="130"/>
      <c r="AE34" s="130"/>
      <c r="AF34" s="145" t="str">
        <f t="shared" si="16"/>
        <v/>
      </c>
      <c r="AG34" s="146" t="str">
        <f t="shared" si="17"/>
        <v/>
      </c>
      <c r="AH34" s="155" t="str">
        <f t="shared" si="19"/>
        <v/>
      </c>
      <c r="AI34" s="229" t="str">
        <f t="shared" si="4"/>
        <v/>
      </c>
      <c r="AJ34" s="229" t="str">
        <f t="shared" si="5"/>
        <v/>
      </c>
      <c r="AK34" s="156" t="str">
        <f t="shared" si="18"/>
        <v/>
      </c>
      <c r="AL34" s="112"/>
      <c r="AM34" s="112"/>
      <c r="AN34" s="112"/>
      <c r="AO34" s="112" t="b">
        <f>IF(AND(65&lt;=AH26,AH26&lt;100),AH26)</f>
        <v>0</v>
      </c>
      <c r="AP34" s="112" t="str">
        <f>IF(AO34&lt;$AO$29,"BT","T")</f>
        <v>T</v>
      </c>
      <c r="AQ34" s="112" t="str">
        <f>IF(AO34&gt;=$AO$29,"T",IF(AO34&lt;$AO$29,"BT",IF(AO34="","")))</f>
        <v>T</v>
      </c>
      <c r="AR34" s="112"/>
      <c r="AS34" s="112"/>
    </row>
    <row r="35" spans="1:45" ht="15.75">
      <c r="A35" s="157">
        <v>10</v>
      </c>
      <c r="B35" s="124" t="str">
        <f>IF(data!E29="","",data!E29)</f>
        <v xml:space="preserve">ERIKA PUTRI </v>
      </c>
      <c r="C35" s="217" t="str">
        <f t="shared" si="6"/>
        <v/>
      </c>
      <c r="D35" s="217" t="str">
        <f t="shared" si="7"/>
        <v/>
      </c>
      <c r="E35" s="217" t="str">
        <f t="shared" si="8"/>
        <v/>
      </c>
      <c r="F35" s="217" t="str">
        <f t="shared" si="9"/>
        <v/>
      </c>
      <c r="G35" s="217" t="str">
        <f t="shared" si="10"/>
        <v/>
      </c>
      <c r="H35" s="217" t="str">
        <f t="shared" si="11"/>
        <v/>
      </c>
      <c r="I35" s="217" t="str">
        <f t="shared" si="12"/>
        <v/>
      </c>
      <c r="J35" s="217" t="str">
        <f t="shared" si="13"/>
        <v/>
      </c>
      <c r="K35" s="130"/>
      <c r="L35" s="130"/>
      <c r="M35" s="130"/>
      <c r="N35" s="130"/>
      <c r="O35" s="130"/>
      <c r="P35" s="130"/>
      <c r="Q35" s="130"/>
      <c r="R35" s="130"/>
      <c r="S35" s="125" t="str">
        <f t="shared" si="3"/>
        <v/>
      </c>
      <c r="T35" s="130"/>
      <c r="U35" s="130"/>
      <c r="V35" s="130"/>
      <c r="W35" s="130"/>
      <c r="X35" s="130"/>
      <c r="Y35" s="130"/>
      <c r="Z35" s="130"/>
      <c r="AA35" s="130"/>
      <c r="AB35" s="125" t="str">
        <f t="shared" si="14"/>
        <v/>
      </c>
      <c r="AC35" s="125" t="str">
        <f t="shared" si="15"/>
        <v/>
      </c>
      <c r="AD35" s="130"/>
      <c r="AE35" s="130"/>
      <c r="AF35" s="145" t="str">
        <f t="shared" si="16"/>
        <v/>
      </c>
      <c r="AG35" s="146" t="str">
        <f t="shared" si="17"/>
        <v/>
      </c>
      <c r="AH35" s="155" t="str">
        <f t="shared" si="19"/>
        <v/>
      </c>
      <c r="AI35" s="229" t="str">
        <f t="shared" si="4"/>
        <v/>
      </c>
      <c r="AJ35" s="229" t="str">
        <f t="shared" si="5"/>
        <v/>
      </c>
      <c r="AK35" s="156" t="str">
        <f t="shared" si="18"/>
        <v/>
      </c>
      <c r="AL35" s="112"/>
      <c r="AM35" s="112"/>
      <c r="AN35" s="112"/>
      <c r="AO35" s="112" t="b">
        <f>IF(AND(65&lt;=AH27,AH27&lt;100),AH27)</f>
        <v>0</v>
      </c>
      <c r="AP35" s="112" t="str">
        <f t="shared" ref="AP35:AP36" si="20">IF(AO35&lt;$AO$29,"BT","T")</f>
        <v>T</v>
      </c>
      <c r="AQ35" s="112" t="str">
        <f t="shared" ref="AQ35:AQ37" si="21">IF(AO35&gt;=$AO$29,"T",IF(AO35&lt;$AO$29,"BT",IF(AO35="","")))</f>
        <v>T</v>
      </c>
      <c r="AR35" s="112"/>
      <c r="AS35" s="112"/>
    </row>
    <row r="36" spans="1:45" ht="15.75">
      <c r="A36" s="157">
        <v>11</v>
      </c>
      <c r="B36" s="124" t="str">
        <f>IF(data!E30="","",data!E30)</f>
        <v>faizah Anggriani</v>
      </c>
      <c r="C36" s="217" t="str">
        <f t="shared" si="6"/>
        <v/>
      </c>
      <c r="D36" s="217" t="str">
        <f t="shared" si="7"/>
        <v/>
      </c>
      <c r="E36" s="217" t="str">
        <f t="shared" si="8"/>
        <v/>
      </c>
      <c r="F36" s="217" t="str">
        <f t="shared" si="9"/>
        <v/>
      </c>
      <c r="G36" s="217" t="str">
        <f t="shared" si="10"/>
        <v/>
      </c>
      <c r="H36" s="217" t="str">
        <f t="shared" si="11"/>
        <v/>
      </c>
      <c r="I36" s="217" t="str">
        <f t="shared" si="12"/>
        <v/>
      </c>
      <c r="J36" s="217" t="str">
        <f t="shared" si="13"/>
        <v/>
      </c>
      <c r="K36" s="130"/>
      <c r="L36" s="130"/>
      <c r="M36" s="130"/>
      <c r="N36" s="130"/>
      <c r="O36" s="130"/>
      <c r="P36" s="130"/>
      <c r="Q36" s="130"/>
      <c r="R36" s="130"/>
      <c r="S36" s="125" t="str">
        <f t="shared" si="3"/>
        <v/>
      </c>
      <c r="T36" s="130"/>
      <c r="U36" s="130"/>
      <c r="V36" s="130"/>
      <c r="W36" s="130"/>
      <c r="X36" s="130"/>
      <c r="Y36" s="130"/>
      <c r="Z36" s="130"/>
      <c r="AA36" s="130"/>
      <c r="AB36" s="125" t="str">
        <f t="shared" si="14"/>
        <v/>
      </c>
      <c r="AC36" s="125" t="str">
        <f t="shared" si="15"/>
        <v/>
      </c>
      <c r="AD36" s="130"/>
      <c r="AE36" s="130"/>
      <c r="AF36" s="145" t="str">
        <f t="shared" si="16"/>
        <v/>
      </c>
      <c r="AG36" s="146" t="str">
        <f t="shared" si="17"/>
        <v/>
      </c>
      <c r="AH36" s="155" t="str">
        <f t="shared" si="19"/>
        <v/>
      </c>
      <c r="AI36" s="229" t="str">
        <f t="shared" si="4"/>
        <v/>
      </c>
      <c r="AJ36" s="229" t="str">
        <f t="shared" si="5"/>
        <v/>
      </c>
      <c r="AK36" s="156" t="str">
        <f t="shared" si="18"/>
        <v/>
      </c>
      <c r="AL36" s="112"/>
      <c r="AM36" s="112"/>
      <c r="AN36" s="112"/>
      <c r="AO36" s="112">
        <v>30</v>
      </c>
      <c r="AP36" s="112" t="str">
        <f t="shared" si="20"/>
        <v>BT</v>
      </c>
      <c r="AQ36" s="112" t="str">
        <f t="shared" si="21"/>
        <v>BT</v>
      </c>
      <c r="AR36" s="112"/>
      <c r="AS36" s="112"/>
    </row>
    <row r="37" spans="1:45" ht="15.75">
      <c r="A37" s="157">
        <v>12</v>
      </c>
      <c r="B37" s="124" t="str">
        <f>IF(data!E31="","",data!E31)</f>
        <v>Fatun</v>
      </c>
      <c r="C37" s="217" t="str">
        <f t="shared" si="6"/>
        <v/>
      </c>
      <c r="D37" s="217" t="str">
        <f t="shared" si="7"/>
        <v/>
      </c>
      <c r="E37" s="217" t="str">
        <f t="shared" si="8"/>
        <v/>
      </c>
      <c r="F37" s="217" t="str">
        <f t="shared" si="9"/>
        <v/>
      </c>
      <c r="G37" s="217" t="str">
        <f t="shared" si="10"/>
        <v/>
      </c>
      <c r="H37" s="217" t="str">
        <f t="shared" si="11"/>
        <v/>
      </c>
      <c r="I37" s="217" t="str">
        <f t="shared" si="12"/>
        <v/>
      </c>
      <c r="J37" s="217" t="str">
        <f t="shared" si="13"/>
        <v/>
      </c>
      <c r="K37" s="130"/>
      <c r="L37" s="130"/>
      <c r="M37" s="130"/>
      <c r="N37" s="130"/>
      <c r="O37" s="130"/>
      <c r="P37" s="130"/>
      <c r="Q37" s="130"/>
      <c r="R37" s="130"/>
      <c r="S37" s="125" t="str">
        <f t="shared" si="3"/>
        <v/>
      </c>
      <c r="T37" s="130"/>
      <c r="U37" s="130"/>
      <c r="V37" s="130"/>
      <c r="W37" s="130"/>
      <c r="X37" s="130"/>
      <c r="Y37" s="130"/>
      <c r="Z37" s="130"/>
      <c r="AA37" s="130"/>
      <c r="AB37" s="125" t="str">
        <f t="shared" si="14"/>
        <v/>
      </c>
      <c r="AC37" s="125" t="str">
        <f t="shared" si="15"/>
        <v/>
      </c>
      <c r="AD37" s="130"/>
      <c r="AE37" s="130"/>
      <c r="AF37" s="145" t="str">
        <f t="shared" si="16"/>
        <v/>
      </c>
      <c r="AG37" s="146" t="str">
        <f t="shared" si="17"/>
        <v/>
      </c>
      <c r="AH37" s="155" t="str">
        <f t="shared" si="19"/>
        <v/>
      </c>
      <c r="AI37" s="229" t="str">
        <f t="shared" si="4"/>
        <v/>
      </c>
      <c r="AJ37" s="229" t="str">
        <f t="shared" si="5"/>
        <v/>
      </c>
      <c r="AK37" s="156" t="str">
        <f t="shared" si="18"/>
        <v/>
      </c>
      <c r="AL37" s="112"/>
      <c r="AM37" s="112"/>
      <c r="AN37" s="112"/>
      <c r="AO37" s="112">
        <v>80</v>
      </c>
      <c r="AP37" s="112"/>
      <c r="AQ37" s="112" t="str">
        <f t="shared" si="21"/>
        <v>T</v>
      </c>
      <c r="AR37" s="112"/>
      <c r="AS37" s="112"/>
    </row>
    <row r="38" spans="1:45" ht="15.75">
      <c r="A38" s="157">
        <v>13</v>
      </c>
      <c r="B38" s="124" t="str">
        <f>IF(data!E32="","",data!E32)</f>
        <v>FEBRIANTI</v>
      </c>
      <c r="C38" s="217" t="str">
        <f t="shared" si="6"/>
        <v/>
      </c>
      <c r="D38" s="217" t="str">
        <f t="shared" si="7"/>
        <v/>
      </c>
      <c r="E38" s="217" t="str">
        <f t="shared" si="8"/>
        <v/>
      </c>
      <c r="F38" s="217" t="str">
        <f t="shared" si="9"/>
        <v/>
      </c>
      <c r="G38" s="217" t="str">
        <f t="shared" si="10"/>
        <v/>
      </c>
      <c r="H38" s="217" t="str">
        <f t="shared" si="11"/>
        <v/>
      </c>
      <c r="I38" s="217" t="str">
        <f t="shared" si="12"/>
        <v/>
      </c>
      <c r="J38" s="217" t="str">
        <f t="shared" si="13"/>
        <v/>
      </c>
      <c r="K38" s="130"/>
      <c r="L38" s="130"/>
      <c r="M38" s="130"/>
      <c r="N38" s="130"/>
      <c r="O38" s="130"/>
      <c r="P38" s="130"/>
      <c r="Q38" s="130"/>
      <c r="R38" s="130"/>
      <c r="S38" s="125" t="str">
        <f t="shared" si="3"/>
        <v/>
      </c>
      <c r="T38" s="130"/>
      <c r="U38" s="130"/>
      <c r="V38" s="130"/>
      <c r="W38" s="130"/>
      <c r="X38" s="130"/>
      <c r="Y38" s="130"/>
      <c r="Z38" s="130"/>
      <c r="AA38" s="130"/>
      <c r="AB38" s="125" t="str">
        <f t="shared" si="14"/>
        <v/>
      </c>
      <c r="AC38" s="125" t="str">
        <f t="shared" si="15"/>
        <v/>
      </c>
      <c r="AD38" s="130"/>
      <c r="AE38" s="130"/>
      <c r="AF38" s="145" t="str">
        <f t="shared" si="16"/>
        <v/>
      </c>
      <c r="AG38" s="146" t="str">
        <f t="shared" si="17"/>
        <v/>
      </c>
      <c r="AH38" s="155" t="str">
        <f t="shared" si="19"/>
        <v/>
      </c>
      <c r="AI38" s="229" t="str">
        <f t="shared" si="4"/>
        <v/>
      </c>
      <c r="AJ38" s="229" t="str">
        <f t="shared" si="5"/>
        <v/>
      </c>
      <c r="AK38" s="156" t="str">
        <f t="shared" si="18"/>
        <v/>
      </c>
      <c r="AL38" s="112"/>
      <c r="AM38" s="112"/>
      <c r="AN38" s="112"/>
      <c r="AO38" s="112"/>
      <c r="AP38" s="112"/>
      <c r="AQ38" s="112" t="str">
        <f>IF(AO38&gt;=$AO$29,"T",IF(AO38&lt;$AO$29,"BT",""))</f>
        <v>BT</v>
      </c>
      <c r="AR38" s="112"/>
      <c r="AS38" s="112"/>
    </row>
    <row r="39" spans="1:45" ht="15.75">
      <c r="A39" s="157">
        <v>14</v>
      </c>
      <c r="B39" s="124" t="str">
        <f>IF(data!E33="","",data!E33)</f>
        <v>HALIMA TUSA'ADIAH</v>
      </c>
      <c r="C39" s="217" t="str">
        <f t="shared" si="6"/>
        <v/>
      </c>
      <c r="D39" s="217" t="str">
        <f t="shared" si="7"/>
        <v/>
      </c>
      <c r="E39" s="217" t="str">
        <f t="shared" si="8"/>
        <v/>
      </c>
      <c r="F39" s="217" t="str">
        <f t="shared" si="9"/>
        <v/>
      </c>
      <c r="G39" s="217" t="str">
        <f t="shared" si="10"/>
        <v/>
      </c>
      <c r="H39" s="217" t="str">
        <f t="shared" si="11"/>
        <v/>
      </c>
      <c r="I39" s="217" t="str">
        <f t="shared" si="12"/>
        <v/>
      </c>
      <c r="J39" s="217" t="str">
        <f t="shared" si="13"/>
        <v/>
      </c>
      <c r="K39" s="130"/>
      <c r="L39" s="130"/>
      <c r="M39" s="130"/>
      <c r="N39" s="130"/>
      <c r="O39" s="130"/>
      <c r="P39" s="130"/>
      <c r="Q39" s="130"/>
      <c r="R39" s="130"/>
      <c r="S39" s="125" t="str">
        <f t="shared" si="3"/>
        <v/>
      </c>
      <c r="T39" s="130"/>
      <c r="U39" s="130"/>
      <c r="V39" s="130"/>
      <c r="W39" s="130"/>
      <c r="X39" s="130"/>
      <c r="Y39" s="130"/>
      <c r="Z39" s="130"/>
      <c r="AA39" s="130"/>
      <c r="AB39" s="125" t="str">
        <f t="shared" si="14"/>
        <v/>
      </c>
      <c r="AC39" s="125" t="str">
        <f t="shared" si="15"/>
        <v/>
      </c>
      <c r="AD39" s="130"/>
      <c r="AE39" s="130"/>
      <c r="AF39" s="145" t="str">
        <f t="shared" si="16"/>
        <v/>
      </c>
      <c r="AG39" s="146" t="str">
        <f t="shared" si="17"/>
        <v/>
      </c>
      <c r="AH39" s="155" t="str">
        <f t="shared" si="19"/>
        <v/>
      </c>
      <c r="AI39" s="229" t="str">
        <f t="shared" si="4"/>
        <v/>
      </c>
      <c r="AJ39" s="229" t="str">
        <f t="shared" si="5"/>
        <v/>
      </c>
      <c r="AK39" s="156" t="str">
        <f t="shared" si="18"/>
        <v/>
      </c>
      <c r="AL39" s="112"/>
      <c r="AM39" s="112"/>
      <c r="AN39" s="112"/>
      <c r="AO39" s="112"/>
      <c r="AP39" s="112"/>
      <c r="AQ39" s="112"/>
      <c r="AR39" s="112"/>
      <c r="AS39" s="112"/>
    </row>
    <row r="40" spans="1:45" ht="15.75">
      <c r="A40" s="157">
        <v>15</v>
      </c>
      <c r="B40" s="124" t="str">
        <f>IF(data!E34="","",data!E34)</f>
        <v>Intan</v>
      </c>
      <c r="C40" s="217" t="str">
        <f t="shared" si="6"/>
        <v/>
      </c>
      <c r="D40" s="217" t="str">
        <f t="shared" si="7"/>
        <v/>
      </c>
      <c r="E40" s="217" t="str">
        <f t="shared" si="8"/>
        <v/>
      </c>
      <c r="F40" s="217" t="str">
        <f t="shared" si="9"/>
        <v/>
      </c>
      <c r="G40" s="217" t="str">
        <f t="shared" si="10"/>
        <v/>
      </c>
      <c r="H40" s="217" t="str">
        <f t="shared" si="11"/>
        <v/>
      </c>
      <c r="I40" s="217" t="str">
        <f t="shared" si="12"/>
        <v/>
      </c>
      <c r="J40" s="217" t="str">
        <f t="shared" si="13"/>
        <v/>
      </c>
      <c r="K40" s="130"/>
      <c r="L40" s="130"/>
      <c r="M40" s="130"/>
      <c r="N40" s="130"/>
      <c r="O40" s="130"/>
      <c r="P40" s="130"/>
      <c r="Q40" s="130"/>
      <c r="R40" s="130"/>
      <c r="S40" s="125" t="str">
        <f t="shared" si="3"/>
        <v/>
      </c>
      <c r="T40" s="130"/>
      <c r="U40" s="130"/>
      <c r="V40" s="130"/>
      <c r="W40" s="130"/>
      <c r="X40" s="130"/>
      <c r="Y40" s="130"/>
      <c r="Z40" s="130"/>
      <c r="AA40" s="130"/>
      <c r="AB40" s="125" t="str">
        <f t="shared" si="14"/>
        <v/>
      </c>
      <c r="AC40" s="125" t="str">
        <f t="shared" si="15"/>
        <v/>
      </c>
      <c r="AD40" s="130"/>
      <c r="AE40" s="130"/>
      <c r="AF40" s="145" t="str">
        <f t="shared" si="16"/>
        <v/>
      </c>
      <c r="AG40" s="146" t="str">
        <f t="shared" si="17"/>
        <v/>
      </c>
      <c r="AH40" s="155" t="str">
        <f t="shared" si="19"/>
        <v/>
      </c>
      <c r="AI40" s="229" t="str">
        <f t="shared" si="4"/>
        <v/>
      </c>
      <c r="AJ40" s="229" t="str">
        <f t="shared" si="5"/>
        <v/>
      </c>
      <c r="AK40" s="156" t="str">
        <f t="shared" si="18"/>
        <v/>
      </c>
      <c r="AL40" s="112"/>
      <c r="AM40" s="112"/>
      <c r="AN40" s="112"/>
      <c r="AO40" s="112"/>
      <c r="AP40" s="112"/>
      <c r="AQ40" s="112"/>
      <c r="AR40" s="112"/>
      <c r="AS40" s="112"/>
    </row>
    <row r="41" spans="1:45" ht="15.75">
      <c r="A41" s="157">
        <v>16</v>
      </c>
      <c r="B41" s="124" t="str">
        <f>IF(data!E35="","",data!E35)</f>
        <v>JENG RATU ANGGRAINI</v>
      </c>
      <c r="C41" s="217" t="str">
        <f t="shared" si="6"/>
        <v/>
      </c>
      <c r="D41" s="217" t="str">
        <f t="shared" si="7"/>
        <v/>
      </c>
      <c r="E41" s="217" t="str">
        <f t="shared" si="8"/>
        <v/>
      </c>
      <c r="F41" s="217" t="str">
        <f t="shared" si="9"/>
        <v/>
      </c>
      <c r="G41" s="217" t="str">
        <f t="shared" si="10"/>
        <v/>
      </c>
      <c r="H41" s="217" t="str">
        <f t="shared" si="11"/>
        <v/>
      </c>
      <c r="I41" s="217" t="str">
        <f t="shared" si="12"/>
        <v/>
      </c>
      <c r="J41" s="217" t="str">
        <f t="shared" si="13"/>
        <v/>
      </c>
      <c r="K41" s="130"/>
      <c r="L41" s="130"/>
      <c r="M41" s="130"/>
      <c r="N41" s="130"/>
      <c r="O41" s="130"/>
      <c r="P41" s="130"/>
      <c r="Q41" s="130"/>
      <c r="R41" s="130"/>
      <c r="S41" s="125" t="str">
        <f t="shared" si="3"/>
        <v/>
      </c>
      <c r="T41" s="130"/>
      <c r="U41" s="130"/>
      <c r="V41" s="130"/>
      <c r="W41" s="130"/>
      <c r="X41" s="130"/>
      <c r="Y41" s="130"/>
      <c r="Z41" s="130"/>
      <c r="AA41" s="130"/>
      <c r="AB41" s="125" t="str">
        <f t="shared" si="14"/>
        <v/>
      </c>
      <c r="AC41" s="125" t="str">
        <f t="shared" si="15"/>
        <v/>
      </c>
      <c r="AD41" s="130"/>
      <c r="AE41" s="130"/>
      <c r="AF41" s="145" t="str">
        <f t="shared" si="16"/>
        <v/>
      </c>
      <c r="AG41" s="146" t="str">
        <f t="shared" si="17"/>
        <v/>
      </c>
      <c r="AH41" s="155" t="str">
        <f t="shared" si="19"/>
        <v/>
      </c>
      <c r="AI41" s="229" t="str">
        <f t="shared" si="4"/>
        <v/>
      </c>
      <c r="AJ41" s="229" t="str">
        <f t="shared" si="5"/>
        <v/>
      </c>
      <c r="AK41" s="156" t="str">
        <f t="shared" si="18"/>
        <v/>
      </c>
      <c r="AL41" s="112"/>
      <c r="AM41" s="112"/>
      <c r="AN41" s="112"/>
      <c r="AO41" s="112"/>
      <c r="AP41" s="112"/>
      <c r="AQ41" s="112"/>
      <c r="AR41" s="112"/>
      <c r="AS41" s="112"/>
    </row>
    <row r="42" spans="1:45" ht="15.75">
      <c r="A42" s="157">
        <v>17</v>
      </c>
      <c r="B42" s="124" t="str">
        <f>IF(data!E36="","",data!E36)</f>
        <v>KHAIRIL ANHAR</v>
      </c>
      <c r="C42" s="217" t="str">
        <f t="shared" si="6"/>
        <v/>
      </c>
      <c r="D42" s="217" t="str">
        <f t="shared" si="7"/>
        <v/>
      </c>
      <c r="E42" s="217" t="str">
        <f t="shared" si="8"/>
        <v/>
      </c>
      <c r="F42" s="217" t="str">
        <f t="shared" si="9"/>
        <v/>
      </c>
      <c r="G42" s="217" t="str">
        <f t="shared" si="10"/>
        <v/>
      </c>
      <c r="H42" s="217" t="str">
        <f t="shared" si="11"/>
        <v/>
      </c>
      <c r="I42" s="217" t="str">
        <f t="shared" si="12"/>
        <v/>
      </c>
      <c r="J42" s="217" t="str">
        <f t="shared" si="13"/>
        <v/>
      </c>
      <c r="K42" s="130"/>
      <c r="L42" s="130"/>
      <c r="M42" s="130"/>
      <c r="N42" s="130"/>
      <c r="O42" s="130"/>
      <c r="P42" s="130"/>
      <c r="Q42" s="130"/>
      <c r="R42" s="130"/>
      <c r="S42" s="125" t="str">
        <f t="shared" si="3"/>
        <v/>
      </c>
      <c r="T42" s="130"/>
      <c r="U42" s="130"/>
      <c r="V42" s="130"/>
      <c r="W42" s="130"/>
      <c r="X42" s="130"/>
      <c r="Y42" s="130"/>
      <c r="Z42" s="130"/>
      <c r="AA42" s="130"/>
      <c r="AB42" s="125" t="str">
        <f t="shared" si="14"/>
        <v/>
      </c>
      <c r="AC42" s="125" t="str">
        <f t="shared" si="15"/>
        <v/>
      </c>
      <c r="AD42" s="130"/>
      <c r="AE42" s="130"/>
      <c r="AF42" s="145" t="str">
        <f t="shared" si="16"/>
        <v/>
      </c>
      <c r="AG42" s="146" t="str">
        <f t="shared" si="17"/>
        <v/>
      </c>
      <c r="AH42" s="155" t="str">
        <f t="shared" si="19"/>
        <v/>
      </c>
      <c r="AI42" s="229" t="str">
        <f t="shared" si="4"/>
        <v/>
      </c>
      <c r="AJ42" s="229" t="str">
        <f t="shared" si="5"/>
        <v/>
      </c>
      <c r="AK42" s="156" t="str">
        <f t="shared" si="18"/>
        <v/>
      </c>
      <c r="AL42" s="112"/>
      <c r="AM42" s="112"/>
      <c r="AN42" s="112"/>
      <c r="AO42" s="112"/>
      <c r="AP42" s="112"/>
      <c r="AQ42" s="112"/>
      <c r="AR42" s="112"/>
      <c r="AS42" s="112"/>
    </row>
    <row r="43" spans="1:45" ht="15.75">
      <c r="A43" s="157">
        <v>18</v>
      </c>
      <c r="B43" s="124" t="str">
        <f>IF(data!E37="","",data!E37)</f>
        <v>M. FAJRI RAHMAN</v>
      </c>
      <c r="C43" s="217" t="str">
        <f t="shared" si="6"/>
        <v/>
      </c>
      <c r="D43" s="217" t="str">
        <f t="shared" si="7"/>
        <v/>
      </c>
      <c r="E43" s="217" t="str">
        <f t="shared" si="8"/>
        <v/>
      </c>
      <c r="F43" s="217" t="str">
        <f t="shared" si="9"/>
        <v/>
      </c>
      <c r="G43" s="217" t="str">
        <f t="shared" si="10"/>
        <v/>
      </c>
      <c r="H43" s="217" t="str">
        <f t="shared" si="11"/>
        <v/>
      </c>
      <c r="I43" s="217" t="str">
        <f t="shared" si="12"/>
        <v/>
      </c>
      <c r="J43" s="217" t="str">
        <f t="shared" si="13"/>
        <v/>
      </c>
      <c r="K43" s="130"/>
      <c r="L43" s="130"/>
      <c r="M43" s="130"/>
      <c r="N43" s="130"/>
      <c r="O43" s="130"/>
      <c r="P43" s="130"/>
      <c r="Q43" s="130"/>
      <c r="R43" s="130"/>
      <c r="S43" s="125" t="str">
        <f t="shared" si="3"/>
        <v/>
      </c>
      <c r="T43" s="130"/>
      <c r="U43" s="130"/>
      <c r="V43" s="130"/>
      <c r="W43" s="130"/>
      <c r="X43" s="130"/>
      <c r="Y43" s="130"/>
      <c r="Z43" s="130"/>
      <c r="AA43" s="130"/>
      <c r="AB43" s="125" t="str">
        <f t="shared" si="14"/>
        <v/>
      </c>
      <c r="AC43" s="125" t="str">
        <f t="shared" si="15"/>
        <v/>
      </c>
      <c r="AD43" s="130"/>
      <c r="AE43" s="130"/>
      <c r="AF43" s="145" t="str">
        <f t="shared" si="16"/>
        <v/>
      </c>
      <c r="AG43" s="146" t="str">
        <f t="shared" si="17"/>
        <v/>
      </c>
      <c r="AH43" s="155" t="str">
        <f t="shared" si="19"/>
        <v/>
      </c>
      <c r="AI43" s="229" t="str">
        <f t="shared" si="4"/>
        <v/>
      </c>
      <c r="AJ43" s="229" t="str">
        <f t="shared" si="5"/>
        <v/>
      </c>
      <c r="AK43" s="156" t="str">
        <f t="shared" si="18"/>
        <v/>
      </c>
      <c r="AL43" s="112"/>
      <c r="AM43" s="112"/>
      <c r="AN43" s="112"/>
      <c r="AO43" s="112"/>
      <c r="AP43" s="112"/>
      <c r="AQ43" s="112"/>
      <c r="AR43" s="112"/>
      <c r="AS43" s="112"/>
    </row>
    <row r="44" spans="1:45" ht="15.75">
      <c r="A44" s="157">
        <v>19</v>
      </c>
      <c r="B44" s="124" t="str">
        <f>IF(data!E38="","",data!E38)</f>
        <v>M. HAQY RISKIANSYAH</v>
      </c>
      <c r="C44" s="217" t="str">
        <f t="shared" si="6"/>
        <v/>
      </c>
      <c r="D44" s="217" t="str">
        <f t="shared" si="7"/>
        <v/>
      </c>
      <c r="E44" s="217" t="str">
        <f t="shared" si="8"/>
        <v/>
      </c>
      <c r="F44" s="217" t="str">
        <f t="shared" si="9"/>
        <v/>
      </c>
      <c r="G44" s="217" t="str">
        <f t="shared" si="10"/>
        <v/>
      </c>
      <c r="H44" s="217" t="str">
        <f t="shared" si="11"/>
        <v/>
      </c>
      <c r="I44" s="217" t="str">
        <f t="shared" si="12"/>
        <v/>
      </c>
      <c r="J44" s="217" t="str">
        <f t="shared" si="13"/>
        <v/>
      </c>
      <c r="K44" s="130"/>
      <c r="L44" s="130"/>
      <c r="M44" s="130"/>
      <c r="N44" s="130"/>
      <c r="O44" s="130"/>
      <c r="P44" s="130"/>
      <c r="Q44" s="130"/>
      <c r="R44" s="130"/>
      <c r="S44" s="125" t="str">
        <f t="shared" si="3"/>
        <v/>
      </c>
      <c r="T44" s="130"/>
      <c r="U44" s="130"/>
      <c r="V44" s="130"/>
      <c r="W44" s="130"/>
      <c r="X44" s="130"/>
      <c r="Y44" s="130"/>
      <c r="Z44" s="130"/>
      <c r="AA44" s="130"/>
      <c r="AB44" s="125" t="str">
        <f t="shared" si="14"/>
        <v/>
      </c>
      <c r="AC44" s="125" t="str">
        <f t="shared" si="15"/>
        <v/>
      </c>
      <c r="AD44" s="130"/>
      <c r="AE44" s="130"/>
      <c r="AF44" s="145" t="str">
        <f t="shared" si="16"/>
        <v/>
      </c>
      <c r="AG44" s="146" t="str">
        <f t="shared" si="17"/>
        <v/>
      </c>
      <c r="AH44" s="155" t="str">
        <f t="shared" si="19"/>
        <v/>
      </c>
      <c r="AI44" s="229" t="str">
        <f t="shared" si="4"/>
        <v/>
      </c>
      <c r="AJ44" s="229" t="str">
        <f t="shared" si="5"/>
        <v/>
      </c>
      <c r="AK44" s="156" t="str">
        <f t="shared" si="18"/>
        <v/>
      </c>
      <c r="AL44" s="112"/>
      <c r="AM44" s="112"/>
      <c r="AN44" s="112"/>
      <c r="AO44" s="112"/>
      <c r="AP44" s="112"/>
      <c r="AQ44" s="112"/>
      <c r="AR44" s="112"/>
      <c r="AS44" s="112"/>
    </row>
    <row r="45" spans="1:45" ht="15.75">
      <c r="A45" s="157">
        <v>20</v>
      </c>
      <c r="B45" s="124" t="str">
        <f>IF(data!E39="","",data!E39)</f>
        <v>MOH. ARFAN ZAMHARIR</v>
      </c>
      <c r="C45" s="217" t="str">
        <f t="shared" si="6"/>
        <v/>
      </c>
      <c r="D45" s="217" t="str">
        <f t="shared" si="7"/>
        <v/>
      </c>
      <c r="E45" s="217" t="str">
        <f t="shared" si="8"/>
        <v/>
      </c>
      <c r="F45" s="217" t="str">
        <f t="shared" si="9"/>
        <v/>
      </c>
      <c r="G45" s="217" t="str">
        <f t="shared" si="10"/>
        <v/>
      </c>
      <c r="H45" s="217" t="str">
        <f t="shared" si="11"/>
        <v/>
      </c>
      <c r="I45" s="217" t="str">
        <f t="shared" si="12"/>
        <v/>
      </c>
      <c r="J45" s="217" t="str">
        <f t="shared" si="13"/>
        <v/>
      </c>
      <c r="K45" s="130"/>
      <c r="L45" s="130"/>
      <c r="M45" s="130"/>
      <c r="N45" s="130"/>
      <c r="O45" s="130"/>
      <c r="P45" s="130"/>
      <c r="Q45" s="130"/>
      <c r="R45" s="130"/>
      <c r="S45" s="125" t="str">
        <f t="shared" si="3"/>
        <v/>
      </c>
      <c r="T45" s="130"/>
      <c r="U45" s="130"/>
      <c r="V45" s="130"/>
      <c r="W45" s="130"/>
      <c r="X45" s="130"/>
      <c r="Y45" s="130"/>
      <c r="Z45" s="130"/>
      <c r="AA45" s="130"/>
      <c r="AB45" s="125" t="str">
        <f t="shared" si="14"/>
        <v/>
      </c>
      <c r="AC45" s="125" t="str">
        <f t="shared" si="15"/>
        <v/>
      </c>
      <c r="AD45" s="130"/>
      <c r="AE45" s="130"/>
      <c r="AF45" s="145" t="str">
        <f t="shared" si="16"/>
        <v/>
      </c>
      <c r="AG45" s="146" t="str">
        <f t="shared" si="17"/>
        <v/>
      </c>
      <c r="AH45" s="155" t="str">
        <f t="shared" si="19"/>
        <v/>
      </c>
      <c r="AI45" s="229" t="str">
        <f t="shared" si="4"/>
        <v/>
      </c>
      <c r="AJ45" s="229" t="str">
        <f t="shared" si="5"/>
        <v/>
      </c>
      <c r="AK45" s="156" t="str">
        <f t="shared" si="18"/>
        <v/>
      </c>
      <c r="AL45" s="112"/>
      <c r="AM45" s="112"/>
      <c r="AN45" s="112"/>
      <c r="AO45" s="112"/>
      <c r="AP45" s="112"/>
      <c r="AQ45" s="112"/>
      <c r="AR45" s="112"/>
      <c r="AS45" s="112"/>
    </row>
    <row r="46" spans="1:45" ht="15.75">
      <c r="A46" s="157">
        <v>21</v>
      </c>
      <c r="B46" s="124" t="str">
        <f>IF(data!E40="","",data!E40)</f>
        <v>Muamar Rizqi</v>
      </c>
      <c r="C46" s="217" t="str">
        <f t="shared" si="6"/>
        <v/>
      </c>
      <c r="D46" s="217" t="str">
        <f t="shared" si="7"/>
        <v/>
      </c>
      <c r="E46" s="217" t="str">
        <f t="shared" si="8"/>
        <v/>
      </c>
      <c r="F46" s="217" t="str">
        <f t="shared" si="9"/>
        <v/>
      </c>
      <c r="G46" s="217" t="str">
        <f t="shared" si="10"/>
        <v/>
      </c>
      <c r="H46" s="217" t="str">
        <f t="shared" si="11"/>
        <v/>
      </c>
      <c r="I46" s="217" t="str">
        <f t="shared" si="12"/>
        <v/>
      </c>
      <c r="J46" s="217" t="str">
        <f t="shared" si="13"/>
        <v/>
      </c>
      <c r="K46" s="130"/>
      <c r="L46" s="130"/>
      <c r="M46" s="130"/>
      <c r="N46" s="130"/>
      <c r="O46" s="130"/>
      <c r="P46" s="130"/>
      <c r="Q46" s="130"/>
      <c r="R46" s="130"/>
      <c r="S46" s="125" t="str">
        <f t="shared" si="3"/>
        <v/>
      </c>
      <c r="T46" s="130"/>
      <c r="U46" s="130"/>
      <c r="V46" s="130"/>
      <c r="W46" s="130"/>
      <c r="X46" s="130"/>
      <c r="Y46" s="130"/>
      <c r="Z46" s="130"/>
      <c r="AA46" s="130"/>
      <c r="AB46" s="125" t="str">
        <f t="shared" si="14"/>
        <v/>
      </c>
      <c r="AC46" s="125" t="str">
        <f t="shared" si="15"/>
        <v/>
      </c>
      <c r="AD46" s="130"/>
      <c r="AE46" s="130"/>
      <c r="AF46" s="145" t="str">
        <f t="shared" si="16"/>
        <v/>
      </c>
      <c r="AG46" s="146" t="str">
        <f t="shared" si="17"/>
        <v/>
      </c>
      <c r="AH46" s="155" t="str">
        <f t="shared" si="19"/>
        <v/>
      </c>
      <c r="AI46" s="229" t="str">
        <f t="shared" si="4"/>
        <v/>
      </c>
      <c r="AJ46" s="229" t="str">
        <f t="shared" si="5"/>
        <v/>
      </c>
      <c r="AK46" s="156" t="str">
        <f t="shared" si="18"/>
        <v/>
      </c>
      <c r="AL46" s="112"/>
      <c r="AM46" s="112"/>
      <c r="AN46" s="112"/>
      <c r="AO46" s="112"/>
      <c r="AP46" s="112"/>
      <c r="AQ46" s="112"/>
      <c r="AR46" s="112"/>
      <c r="AS46" s="112"/>
    </row>
    <row r="47" spans="1:45" ht="15.75">
      <c r="A47" s="157">
        <v>22</v>
      </c>
      <c r="B47" s="124" t="str">
        <f>IF(data!E41="","",data!E41)</f>
        <v>Muhammad fahmi</v>
      </c>
      <c r="C47" s="217" t="str">
        <f t="shared" si="6"/>
        <v/>
      </c>
      <c r="D47" s="217" t="str">
        <f t="shared" si="7"/>
        <v/>
      </c>
      <c r="E47" s="217" t="str">
        <f t="shared" si="8"/>
        <v/>
      </c>
      <c r="F47" s="217" t="str">
        <f t="shared" si="9"/>
        <v/>
      </c>
      <c r="G47" s="217" t="str">
        <f t="shared" si="10"/>
        <v/>
      </c>
      <c r="H47" s="217" t="str">
        <f t="shared" si="11"/>
        <v/>
      </c>
      <c r="I47" s="217" t="str">
        <f t="shared" si="12"/>
        <v/>
      </c>
      <c r="J47" s="217" t="str">
        <f t="shared" si="13"/>
        <v/>
      </c>
      <c r="K47" s="130"/>
      <c r="L47" s="130"/>
      <c r="M47" s="130"/>
      <c r="N47" s="130"/>
      <c r="O47" s="130"/>
      <c r="P47" s="130"/>
      <c r="Q47" s="130"/>
      <c r="R47" s="130"/>
      <c r="S47" s="125" t="str">
        <f t="shared" si="3"/>
        <v/>
      </c>
      <c r="T47" s="130"/>
      <c r="U47" s="130"/>
      <c r="V47" s="130"/>
      <c r="W47" s="130"/>
      <c r="X47" s="130"/>
      <c r="Y47" s="130"/>
      <c r="Z47" s="130"/>
      <c r="AA47" s="130"/>
      <c r="AB47" s="125" t="str">
        <f t="shared" si="14"/>
        <v/>
      </c>
      <c r="AC47" s="125" t="str">
        <f t="shared" si="15"/>
        <v/>
      </c>
      <c r="AD47" s="130"/>
      <c r="AE47" s="130"/>
      <c r="AF47" s="145" t="str">
        <f t="shared" si="16"/>
        <v/>
      </c>
      <c r="AG47" s="146" t="str">
        <f t="shared" si="17"/>
        <v/>
      </c>
      <c r="AH47" s="155" t="str">
        <f t="shared" si="19"/>
        <v/>
      </c>
      <c r="AI47" s="229" t="str">
        <f t="shared" si="4"/>
        <v/>
      </c>
      <c r="AJ47" s="229" t="str">
        <f t="shared" si="5"/>
        <v/>
      </c>
      <c r="AK47" s="156" t="str">
        <f t="shared" si="18"/>
        <v/>
      </c>
      <c r="AL47" s="112"/>
      <c r="AM47" s="112"/>
      <c r="AN47" s="112"/>
      <c r="AO47" s="112"/>
      <c r="AP47" s="112"/>
      <c r="AQ47" s="112"/>
      <c r="AR47" s="112"/>
      <c r="AS47" s="112"/>
    </row>
    <row r="48" spans="1:45" ht="15.75">
      <c r="A48" s="157">
        <v>23</v>
      </c>
      <c r="B48" s="124" t="str">
        <f>IF(data!E42="","",data!E42)</f>
        <v>MUHAMMAD GUFRAN RISKI</v>
      </c>
      <c r="C48" s="217" t="str">
        <f t="shared" si="6"/>
        <v/>
      </c>
      <c r="D48" s="217" t="str">
        <f t="shared" si="7"/>
        <v/>
      </c>
      <c r="E48" s="217" t="str">
        <f t="shared" si="8"/>
        <v/>
      </c>
      <c r="F48" s="217" t="str">
        <f t="shared" si="9"/>
        <v/>
      </c>
      <c r="G48" s="217" t="str">
        <f t="shared" si="10"/>
        <v/>
      </c>
      <c r="H48" s="217" t="str">
        <f t="shared" si="11"/>
        <v/>
      </c>
      <c r="I48" s="217" t="str">
        <f t="shared" si="12"/>
        <v/>
      </c>
      <c r="J48" s="217" t="str">
        <f t="shared" si="13"/>
        <v/>
      </c>
      <c r="K48" s="130"/>
      <c r="L48" s="130"/>
      <c r="M48" s="130"/>
      <c r="N48" s="130"/>
      <c r="O48" s="130"/>
      <c r="P48" s="130"/>
      <c r="Q48" s="130"/>
      <c r="R48" s="130"/>
      <c r="S48" s="125" t="str">
        <f t="shared" si="3"/>
        <v/>
      </c>
      <c r="T48" s="130"/>
      <c r="U48" s="130"/>
      <c r="V48" s="130"/>
      <c r="W48" s="130"/>
      <c r="X48" s="130"/>
      <c r="Y48" s="130"/>
      <c r="Z48" s="130"/>
      <c r="AA48" s="130"/>
      <c r="AB48" s="125" t="str">
        <f t="shared" si="14"/>
        <v/>
      </c>
      <c r="AC48" s="125" t="str">
        <f t="shared" si="15"/>
        <v/>
      </c>
      <c r="AD48" s="130"/>
      <c r="AE48" s="130"/>
      <c r="AF48" s="145" t="str">
        <f t="shared" si="16"/>
        <v/>
      </c>
      <c r="AG48" s="146" t="str">
        <f t="shared" si="17"/>
        <v/>
      </c>
      <c r="AH48" s="155" t="str">
        <f t="shared" si="19"/>
        <v/>
      </c>
      <c r="AI48" s="229" t="str">
        <f t="shared" si="4"/>
        <v/>
      </c>
      <c r="AJ48" s="229" t="str">
        <f t="shared" si="5"/>
        <v/>
      </c>
      <c r="AK48" s="156" t="str">
        <f t="shared" si="18"/>
        <v/>
      </c>
      <c r="AL48" s="112"/>
      <c r="AM48" s="112"/>
      <c r="AN48" s="112"/>
      <c r="AO48" s="112"/>
      <c r="AP48" s="112"/>
      <c r="AQ48" s="112"/>
      <c r="AR48" s="112"/>
      <c r="AS48" s="112"/>
    </row>
    <row r="49" spans="1:45" ht="15.75">
      <c r="A49" s="157">
        <v>24</v>
      </c>
      <c r="B49" s="124" t="str">
        <f>IF(data!E43="","",data!E43)</f>
        <v>Rafiatun</v>
      </c>
      <c r="C49" s="217" t="str">
        <f t="shared" si="6"/>
        <v/>
      </c>
      <c r="D49" s="217" t="str">
        <f t="shared" si="7"/>
        <v/>
      </c>
      <c r="E49" s="217" t="str">
        <f t="shared" si="8"/>
        <v/>
      </c>
      <c r="F49" s="217" t="str">
        <f t="shared" si="9"/>
        <v/>
      </c>
      <c r="G49" s="217" t="str">
        <f t="shared" si="10"/>
        <v/>
      </c>
      <c r="H49" s="217" t="str">
        <f t="shared" si="11"/>
        <v/>
      </c>
      <c r="I49" s="217" t="str">
        <f t="shared" si="12"/>
        <v/>
      </c>
      <c r="J49" s="217" t="str">
        <f t="shared" si="13"/>
        <v/>
      </c>
      <c r="K49" s="130"/>
      <c r="L49" s="130"/>
      <c r="M49" s="130"/>
      <c r="N49" s="130"/>
      <c r="O49" s="130"/>
      <c r="P49" s="130"/>
      <c r="Q49" s="130"/>
      <c r="R49" s="130"/>
      <c r="S49" s="125" t="str">
        <f t="shared" si="3"/>
        <v/>
      </c>
      <c r="T49" s="130"/>
      <c r="U49" s="130"/>
      <c r="V49" s="130"/>
      <c r="W49" s="130"/>
      <c r="X49" s="130"/>
      <c r="Y49" s="130"/>
      <c r="Z49" s="130"/>
      <c r="AA49" s="130"/>
      <c r="AB49" s="125" t="str">
        <f t="shared" si="14"/>
        <v/>
      </c>
      <c r="AC49" s="125" t="str">
        <f t="shared" si="15"/>
        <v/>
      </c>
      <c r="AD49" s="130"/>
      <c r="AE49" s="130"/>
      <c r="AF49" s="145" t="str">
        <f t="shared" si="16"/>
        <v/>
      </c>
      <c r="AG49" s="146" t="str">
        <f t="shared" si="17"/>
        <v/>
      </c>
      <c r="AH49" s="155" t="str">
        <f t="shared" si="19"/>
        <v/>
      </c>
      <c r="AI49" s="229" t="str">
        <f t="shared" si="4"/>
        <v/>
      </c>
      <c r="AJ49" s="229" t="str">
        <f t="shared" si="5"/>
        <v/>
      </c>
      <c r="AK49" s="156" t="str">
        <f t="shared" si="18"/>
        <v/>
      </c>
      <c r="AL49" s="112"/>
      <c r="AM49" s="112"/>
      <c r="AN49" s="112"/>
      <c r="AO49" s="112"/>
      <c r="AP49" s="112"/>
      <c r="AQ49" s="112"/>
      <c r="AR49" s="112"/>
      <c r="AS49" s="112"/>
    </row>
    <row r="50" spans="1:45" ht="15.75">
      <c r="A50" s="157">
        <v>25</v>
      </c>
      <c r="B50" s="124" t="str">
        <f>IF(data!E44="","",data!E44)</f>
        <v>Sayidin</v>
      </c>
      <c r="C50" s="217" t="str">
        <f t="shared" si="6"/>
        <v/>
      </c>
      <c r="D50" s="217" t="str">
        <f t="shared" si="7"/>
        <v/>
      </c>
      <c r="E50" s="217" t="str">
        <f t="shared" si="8"/>
        <v/>
      </c>
      <c r="F50" s="217" t="str">
        <f t="shared" si="9"/>
        <v/>
      </c>
      <c r="G50" s="217" t="str">
        <f t="shared" si="10"/>
        <v/>
      </c>
      <c r="H50" s="217" t="str">
        <f t="shared" si="11"/>
        <v/>
      </c>
      <c r="I50" s="217" t="str">
        <f t="shared" si="12"/>
        <v/>
      </c>
      <c r="J50" s="217" t="str">
        <f t="shared" si="13"/>
        <v/>
      </c>
      <c r="K50" s="130"/>
      <c r="L50" s="130"/>
      <c r="M50" s="130"/>
      <c r="N50" s="130"/>
      <c r="O50" s="130"/>
      <c r="P50" s="130"/>
      <c r="Q50" s="130"/>
      <c r="R50" s="130"/>
      <c r="S50" s="125" t="str">
        <f t="shared" si="3"/>
        <v/>
      </c>
      <c r="T50" s="130"/>
      <c r="U50" s="130"/>
      <c r="V50" s="130"/>
      <c r="W50" s="130"/>
      <c r="X50" s="130"/>
      <c r="Y50" s="130"/>
      <c r="Z50" s="130"/>
      <c r="AA50" s="130"/>
      <c r="AB50" s="125" t="str">
        <f t="shared" si="14"/>
        <v/>
      </c>
      <c r="AC50" s="125" t="str">
        <f t="shared" si="15"/>
        <v/>
      </c>
      <c r="AD50" s="130"/>
      <c r="AE50" s="130"/>
      <c r="AF50" s="145" t="str">
        <f t="shared" si="16"/>
        <v/>
      </c>
      <c r="AG50" s="146" t="str">
        <f t="shared" si="17"/>
        <v/>
      </c>
      <c r="AH50" s="155" t="str">
        <f t="shared" si="19"/>
        <v/>
      </c>
      <c r="AI50" s="229" t="str">
        <f t="shared" si="4"/>
        <v/>
      </c>
      <c r="AJ50" s="229" t="str">
        <f t="shared" si="5"/>
        <v/>
      </c>
      <c r="AK50" s="156" t="str">
        <f t="shared" si="18"/>
        <v/>
      </c>
      <c r="AL50" s="112"/>
      <c r="AM50" s="112"/>
      <c r="AN50" s="112"/>
      <c r="AO50" s="112"/>
      <c r="AP50" s="112"/>
      <c r="AQ50" s="112"/>
      <c r="AR50" s="112"/>
      <c r="AS50" s="112"/>
    </row>
    <row r="51" spans="1:45" ht="15.75">
      <c r="A51" s="157">
        <v>26</v>
      </c>
      <c r="B51" s="124" t="str">
        <f>IF(data!E45="","",data!E45)</f>
        <v>ST Hawa</v>
      </c>
      <c r="C51" s="217" t="str">
        <f t="shared" si="6"/>
        <v/>
      </c>
      <c r="D51" s="217" t="str">
        <f t="shared" si="7"/>
        <v/>
      </c>
      <c r="E51" s="217" t="str">
        <f t="shared" si="8"/>
        <v/>
      </c>
      <c r="F51" s="217" t="str">
        <f t="shared" si="9"/>
        <v/>
      </c>
      <c r="G51" s="217" t="str">
        <f t="shared" si="10"/>
        <v/>
      </c>
      <c r="H51" s="217" t="str">
        <f t="shared" si="11"/>
        <v/>
      </c>
      <c r="I51" s="217" t="str">
        <f t="shared" si="12"/>
        <v/>
      </c>
      <c r="J51" s="217" t="str">
        <f t="shared" si="13"/>
        <v/>
      </c>
      <c r="K51" s="130"/>
      <c r="L51" s="130"/>
      <c r="M51" s="130"/>
      <c r="N51" s="130"/>
      <c r="O51" s="130"/>
      <c r="P51" s="130"/>
      <c r="Q51" s="130"/>
      <c r="R51" s="130"/>
      <c r="S51" s="125" t="str">
        <f t="shared" si="3"/>
        <v/>
      </c>
      <c r="T51" s="130"/>
      <c r="U51" s="130"/>
      <c r="V51" s="130"/>
      <c r="W51" s="130"/>
      <c r="X51" s="130"/>
      <c r="Y51" s="130"/>
      <c r="Z51" s="130"/>
      <c r="AA51" s="130"/>
      <c r="AB51" s="125" t="str">
        <f t="shared" si="14"/>
        <v/>
      </c>
      <c r="AC51" s="125" t="str">
        <f t="shared" si="15"/>
        <v/>
      </c>
      <c r="AD51" s="130"/>
      <c r="AE51" s="130"/>
      <c r="AF51" s="145" t="str">
        <f t="shared" si="16"/>
        <v/>
      </c>
      <c r="AG51" s="146" t="str">
        <f t="shared" si="17"/>
        <v/>
      </c>
      <c r="AH51" s="155" t="str">
        <f t="shared" si="19"/>
        <v/>
      </c>
      <c r="AI51" s="229" t="str">
        <f t="shared" si="4"/>
        <v/>
      </c>
      <c r="AJ51" s="229" t="str">
        <f t="shared" si="5"/>
        <v/>
      </c>
      <c r="AK51" s="156" t="str">
        <f t="shared" si="18"/>
        <v/>
      </c>
      <c r="AL51" s="112"/>
      <c r="AM51" s="112"/>
      <c r="AN51" s="112"/>
      <c r="AO51" s="112"/>
      <c r="AP51" s="112"/>
      <c r="AQ51" s="112"/>
      <c r="AR51" s="112"/>
      <c r="AS51" s="112"/>
    </row>
    <row r="52" spans="1:45" ht="15.75">
      <c r="A52" s="157">
        <v>27</v>
      </c>
      <c r="B52" s="124" t="str">
        <f>IF(data!E46="","",data!E46)</f>
        <v>UMRATUL HAERUNISA</v>
      </c>
      <c r="C52" s="217" t="str">
        <f t="shared" si="6"/>
        <v/>
      </c>
      <c r="D52" s="217" t="str">
        <f t="shared" si="7"/>
        <v/>
      </c>
      <c r="E52" s="217" t="str">
        <f t="shared" si="8"/>
        <v/>
      </c>
      <c r="F52" s="217" t="str">
        <f t="shared" si="9"/>
        <v/>
      </c>
      <c r="G52" s="217" t="str">
        <f t="shared" si="10"/>
        <v/>
      </c>
      <c r="H52" s="217" t="str">
        <f t="shared" si="11"/>
        <v/>
      </c>
      <c r="I52" s="217" t="str">
        <f t="shared" si="12"/>
        <v/>
      </c>
      <c r="J52" s="217" t="str">
        <f t="shared" si="13"/>
        <v/>
      </c>
      <c r="K52" s="130"/>
      <c r="L52" s="130"/>
      <c r="M52" s="130"/>
      <c r="N52" s="130"/>
      <c r="O52" s="130"/>
      <c r="P52" s="130"/>
      <c r="Q52" s="130"/>
      <c r="R52" s="130"/>
      <c r="S52" s="125" t="str">
        <f t="shared" si="3"/>
        <v/>
      </c>
      <c r="T52" s="130"/>
      <c r="U52" s="130"/>
      <c r="V52" s="130"/>
      <c r="W52" s="130"/>
      <c r="X52" s="130"/>
      <c r="Y52" s="130"/>
      <c r="Z52" s="130"/>
      <c r="AA52" s="130"/>
      <c r="AB52" s="125" t="str">
        <f t="shared" si="14"/>
        <v/>
      </c>
      <c r="AC52" s="125" t="str">
        <f t="shared" si="15"/>
        <v/>
      </c>
      <c r="AD52" s="130"/>
      <c r="AE52" s="130"/>
      <c r="AF52" s="145" t="str">
        <f t="shared" si="16"/>
        <v/>
      </c>
      <c r="AG52" s="146" t="str">
        <f t="shared" si="17"/>
        <v/>
      </c>
      <c r="AH52" s="155" t="str">
        <f t="shared" si="19"/>
        <v/>
      </c>
      <c r="AI52" s="229" t="str">
        <f t="shared" si="4"/>
        <v/>
      </c>
      <c r="AJ52" s="229" t="str">
        <f t="shared" si="5"/>
        <v/>
      </c>
      <c r="AK52" s="156" t="str">
        <f t="shared" si="18"/>
        <v/>
      </c>
      <c r="AL52" s="112"/>
      <c r="AM52" s="112"/>
      <c r="AN52" s="112"/>
      <c r="AO52" s="112"/>
      <c r="AP52" s="112"/>
      <c r="AQ52" s="112"/>
      <c r="AR52" s="112"/>
      <c r="AS52" s="112"/>
    </row>
    <row r="53" spans="1:45" ht="15.75">
      <c r="A53" s="157">
        <v>28</v>
      </c>
      <c r="B53" s="124" t="str">
        <f>IF(data!E47="","",data!E47)</f>
        <v/>
      </c>
      <c r="C53" s="217" t="str">
        <f t="shared" si="6"/>
        <v/>
      </c>
      <c r="D53" s="217" t="str">
        <f t="shared" si="7"/>
        <v/>
      </c>
      <c r="E53" s="217" t="str">
        <f t="shared" si="8"/>
        <v/>
      </c>
      <c r="F53" s="217" t="str">
        <f t="shared" si="9"/>
        <v/>
      </c>
      <c r="G53" s="217" t="str">
        <f t="shared" si="10"/>
        <v/>
      </c>
      <c r="H53" s="217" t="str">
        <f t="shared" si="11"/>
        <v/>
      </c>
      <c r="I53" s="217" t="str">
        <f t="shared" si="12"/>
        <v/>
      </c>
      <c r="J53" s="217" t="str">
        <f t="shared" si="13"/>
        <v/>
      </c>
      <c r="K53" s="130"/>
      <c r="L53" s="130"/>
      <c r="M53" s="130"/>
      <c r="N53" s="130"/>
      <c r="O53" s="130"/>
      <c r="P53" s="130"/>
      <c r="Q53" s="130"/>
      <c r="R53" s="130"/>
      <c r="S53" s="125" t="str">
        <f t="shared" si="3"/>
        <v/>
      </c>
      <c r="T53" s="130"/>
      <c r="U53" s="130"/>
      <c r="V53" s="130"/>
      <c r="W53" s="130"/>
      <c r="X53" s="130"/>
      <c r="Y53" s="130"/>
      <c r="Z53" s="130"/>
      <c r="AA53" s="130"/>
      <c r="AB53" s="125" t="str">
        <f t="shared" si="14"/>
        <v/>
      </c>
      <c r="AC53" s="125" t="str">
        <f t="shared" si="15"/>
        <v/>
      </c>
      <c r="AD53" s="130"/>
      <c r="AE53" s="130"/>
      <c r="AF53" s="145" t="str">
        <f t="shared" si="16"/>
        <v/>
      </c>
      <c r="AG53" s="146" t="str">
        <f t="shared" si="17"/>
        <v/>
      </c>
      <c r="AH53" s="155" t="str">
        <f t="shared" si="19"/>
        <v/>
      </c>
      <c r="AI53" s="229" t="str">
        <f t="shared" si="4"/>
        <v/>
      </c>
      <c r="AJ53" s="229" t="str">
        <f t="shared" si="5"/>
        <v/>
      </c>
      <c r="AK53" s="156" t="str">
        <f t="shared" si="18"/>
        <v/>
      </c>
      <c r="AL53" s="112"/>
      <c r="AM53" s="112"/>
      <c r="AN53" s="112"/>
      <c r="AO53" s="112"/>
      <c r="AP53" s="112"/>
      <c r="AQ53" s="112"/>
      <c r="AR53" s="112"/>
      <c r="AS53" s="112"/>
    </row>
    <row r="54" spans="1:45" ht="15.75">
      <c r="A54" s="157">
        <v>29</v>
      </c>
      <c r="B54" s="124" t="str">
        <f>IF(data!E48="","",data!E48)</f>
        <v/>
      </c>
      <c r="C54" s="217" t="str">
        <f t="shared" si="6"/>
        <v/>
      </c>
      <c r="D54" s="217" t="str">
        <f t="shared" si="7"/>
        <v/>
      </c>
      <c r="E54" s="217" t="str">
        <f t="shared" si="8"/>
        <v/>
      </c>
      <c r="F54" s="217" t="str">
        <f t="shared" si="9"/>
        <v/>
      </c>
      <c r="G54" s="217" t="str">
        <f t="shared" si="10"/>
        <v/>
      </c>
      <c r="H54" s="217" t="str">
        <f t="shared" si="11"/>
        <v/>
      </c>
      <c r="I54" s="217" t="str">
        <f t="shared" si="12"/>
        <v/>
      </c>
      <c r="J54" s="217" t="str">
        <f t="shared" si="13"/>
        <v/>
      </c>
      <c r="K54" s="130"/>
      <c r="L54" s="130"/>
      <c r="M54" s="130"/>
      <c r="N54" s="130"/>
      <c r="O54" s="130"/>
      <c r="P54" s="130"/>
      <c r="Q54" s="130"/>
      <c r="R54" s="130"/>
      <c r="S54" s="125" t="str">
        <f t="shared" si="3"/>
        <v/>
      </c>
      <c r="T54" s="130"/>
      <c r="U54" s="130"/>
      <c r="V54" s="130"/>
      <c r="W54" s="130"/>
      <c r="X54" s="130"/>
      <c r="Y54" s="130"/>
      <c r="Z54" s="130"/>
      <c r="AA54" s="130"/>
      <c r="AB54" s="125" t="str">
        <f t="shared" si="14"/>
        <v/>
      </c>
      <c r="AC54" s="125" t="str">
        <f t="shared" si="15"/>
        <v/>
      </c>
      <c r="AD54" s="130"/>
      <c r="AE54" s="130"/>
      <c r="AF54" s="145" t="str">
        <f t="shared" si="16"/>
        <v/>
      </c>
      <c r="AG54" s="146" t="str">
        <f t="shared" si="17"/>
        <v/>
      </c>
      <c r="AH54" s="155" t="str">
        <f t="shared" si="19"/>
        <v/>
      </c>
      <c r="AI54" s="229" t="str">
        <f>IF(AH54&lt;$AQ$30,"1",IF(AH54&lt;$AQ$29,"2",IF(AH54&lt;$AQ$28,"3",IF(AH54&lt;$AQ$27,"4",""))))</f>
        <v/>
      </c>
      <c r="AJ54" s="229" t="str">
        <f t="shared" si="5"/>
        <v/>
      </c>
      <c r="AK54" s="156" t="str">
        <f t="shared" si="18"/>
        <v/>
      </c>
      <c r="AL54" s="112"/>
      <c r="AM54" s="112"/>
      <c r="AN54" s="112"/>
      <c r="AO54" s="112"/>
      <c r="AP54" s="112"/>
      <c r="AQ54" s="112"/>
      <c r="AR54" s="112"/>
      <c r="AS54" s="112"/>
    </row>
    <row r="55" spans="1:45" ht="15.75">
      <c r="A55" s="157">
        <v>30</v>
      </c>
      <c r="B55" s="124" t="str">
        <f>IF(data!E49="","",data!E49)</f>
        <v/>
      </c>
      <c r="C55" s="217" t="str">
        <f t="shared" si="6"/>
        <v/>
      </c>
      <c r="D55" s="217" t="str">
        <f t="shared" si="7"/>
        <v/>
      </c>
      <c r="E55" s="217" t="str">
        <f t="shared" si="8"/>
        <v/>
      </c>
      <c r="F55" s="217" t="str">
        <f t="shared" si="9"/>
        <v/>
      </c>
      <c r="G55" s="217" t="str">
        <f t="shared" si="10"/>
        <v/>
      </c>
      <c r="H55" s="217" t="str">
        <f t="shared" si="11"/>
        <v/>
      </c>
      <c r="I55" s="217" t="str">
        <f t="shared" si="12"/>
        <v/>
      </c>
      <c r="J55" s="217" t="str">
        <f t="shared" si="13"/>
        <v/>
      </c>
      <c r="K55" s="130"/>
      <c r="L55" s="130"/>
      <c r="M55" s="130"/>
      <c r="N55" s="130"/>
      <c r="O55" s="130"/>
      <c r="P55" s="130"/>
      <c r="Q55" s="130"/>
      <c r="R55" s="130"/>
      <c r="S55" s="125" t="str">
        <f t="shared" si="3"/>
        <v/>
      </c>
      <c r="T55" s="130"/>
      <c r="U55" s="130"/>
      <c r="V55" s="130"/>
      <c r="W55" s="130"/>
      <c r="X55" s="130"/>
      <c r="Y55" s="130"/>
      <c r="Z55" s="130"/>
      <c r="AA55" s="130"/>
      <c r="AB55" s="125" t="str">
        <f t="shared" ref="AB55:AB65" si="22">IFERROR(AVERAGE(T55:AA55),"")</f>
        <v/>
      </c>
      <c r="AC55" s="125" t="str">
        <f t="shared" ref="AC55:AC65" si="23">IFERROR(IF((S55*($AM$14/100))+(AB55*($AM$15/100))="","",(S55*($AM$14/100))+(AB55*($AM$15/100))),"")</f>
        <v/>
      </c>
      <c r="AD55" s="130"/>
      <c r="AE55" s="130"/>
      <c r="AF55" s="145" t="str">
        <f t="shared" ref="AF55:AF65" si="24">IFERROR((($AO$18*AC55)+($AP$18*AD55)+($AQ$18*AE55))/$AR$18,"")</f>
        <v/>
      </c>
      <c r="AG55" s="146" t="str">
        <f t="shared" ref="AG55:AG65" si="25">IFERROR(ROUND(AF55,0),"")</f>
        <v/>
      </c>
      <c r="AH55" s="155" t="str">
        <f t="shared" ref="AH55:AH65" si="26">IFERROR(ROUND(IF(AG55="","",AG55),0),"")</f>
        <v/>
      </c>
      <c r="AI55" s="229" t="str">
        <f t="shared" ref="AI55:AI65" si="27">IF(AH55&lt;$AQ$30,"1",IF(AH55&lt;$AQ$29,"2",IF(AH55&lt;$AQ$28,"3",IF(AH55&lt;$AQ$27,"4",""))))</f>
        <v/>
      </c>
      <c r="AJ55" s="229" t="str">
        <f t="shared" ref="AJ55:AJ65" si="28">IF(AH55&lt;$AQ$30,"D",IF(AH55&lt;$AQ$29,"C",IF(AH55&lt;$AQ$28,"B",IF(AH55&lt;$AQ$27,"A",""))))</f>
        <v/>
      </c>
      <c r="AK55" s="156" t="str">
        <f t="shared" si="18"/>
        <v/>
      </c>
      <c r="AL55" s="112"/>
      <c r="AM55" s="112"/>
      <c r="AN55" s="112"/>
      <c r="AO55" s="112"/>
      <c r="AP55" s="112"/>
      <c r="AQ55" s="112"/>
      <c r="AR55" s="112"/>
      <c r="AS55" s="112"/>
    </row>
    <row r="56" spans="1:45" ht="15.75">
      <c r="A56" s="157">
        <v>31</v>
      </c>
      <c r="B56" s="124" t="str">
        <f>IF(data!E50="","",data!E50)</f>
        <v/>
      </c>
      <c r="C56" s="217" t="str">
        <f t="shared" ref="C56:C65" si="29">IFERROR(AVERAGE(K56,T56),"")</f>
        <v/>
      </c>
      <c r="D56" s="217" t="str">
        <f t="shared" ref="D56:D65" si="30">IFERROR(AVERAGE(L56,U56),"")</f>
        <v/>
      </c>
      <c r="E56" s="217" t="str">
        <f t="shared" ref="E56:E65" si="31">IFERROR(AVERAGE(M56,V56),"")</f>
        <v/>
      </c>
      <c r="F56" s="217" t="str">
        <f t="shared" ref="F56:F65" si="32">IFERROR(AVERAGE(N56,W56),"")</f>
        <v/>
      </c>
      <c r="G56" s="217" t="str">
        <f t="shared" ref="G56:G65" si="33">IFERROR(AVERAGE(O56,X56),"")</f>
        <v/>
      </c>
      <c r="H56" s="217" t="str">
        <f t="shared" ref="H56:H65" si="34">IFERROR(AVERAGE(P56,Y56),"")</f>
        <v/>
      </c>
      <c r="I56" s="217" t="str">
        <f t="shared" ref="I56:I65" si="35">IFERROR(AVERAGE(Q56,Z56),"")</f>
        <v/>
      </c>
      <c r="J56" s="217" t="str">
        <f t="shared" ref="J56:J65" si="36">IFERROR(AVERAGE(R56,AA56),"")</f>
        <v/>
      </c>
      <c r="K56" s="130"/>
      <c r="L56" s="130"/>
      <c r="M56" s="130"/>
      <c r="N56" s="130"/>
      <c r="O56" s="130"/>
      <c r="P56" s="130"/>
      <c r="Q56" s="130"/>
      <c r="R56" s="130"/>
      <c r="S56" s="125" t="str">
        <f t="shared" si="3"/>
        <v/>
      </c>
      <c r="T56" s="130"/>
      <c r="U56" s="130"/>
      <c r="V56" s="130"/>
      <c r="W56" s="130"/>
      <c r="X56" s="130"/>
      <c r="Y56" s="130"/>
      <c r="Z56" s="130"/>
      <c r="AA56" s="130"/>
      <c r="AB56" s="125" t="str">
        <f t="shared" si="22"/>
        <v/>
      </c>
      <c r="AC56" s="125" t="str">
        <f t="shared" si="23"/>
        <v/>
      </c>
      <c r="AD56" s="130"/>
      <c r="AE56" s="130"/>
      <c r="AF56" s="145" t="str">
        <f t="shared" si="24"/>
        <v/>
      </c>
      <c r="AG56" s="146" t="str">
        <f t="shared" si="25"/>
        <v/>
      </c>
      <c r="AH56" s="155" t="str">
        <f t="shared" si="26"/>
        <v/>
      </c>
      <c r="AI56" s="229" t="str">
        <f t="shared" si="27"/>
        <v/>
      </c>
      <c r="AJ56" s="229" t="str">
        <f t="shared" si="28"/>
        <v/>
      </c>
      <c r="AK56" s="156" t="str">
        <f t="shared" si="18"/>
        <v/>
      </c>
      <c r="AL56" s="112"/>
      <c r="AM56" s="112"/>
      <c r="AN56" s="112"/>
      <c r="AO56" s="112"/>
      <c r="AP56" s="112"/>
      <c r="AQ56" s="112"/>
      <c r="AR56" s="112"/>
      <c r="AS56" s="112"/>
    </row>
    <row r="57" spans="1:45" ht="15.75">
      <c r="A57" s="157">
        <v>32</v>
      </c>
      <c r="B57" s="124" t="str">
        <f>IF(data!E51="","",data!E51)</f>
        <v/>
      </c>
      <c r="C57" s="217" t="str">
        <f t="shared" si="29"/>
        <v/>
      </c>
      <c r="D57" s="217" t="str">
        <f t="shared" si="30"/>
        <v/>
      </c>
      <c r="E57" s="217" t="str">
        <f t="shared" si="31"/>
        <v/>
      </c>
      <c r="F57" s="217" t="str">
        <f t="shared" si="32"/>
        <v/>
      </c>
      <c r="G57" s="217" t="str">
        <f t="shared" si="33"/>
        <v/>
      </c>
      <c r="H57" s="217" t="str">
        <f t="shared" si="34"/>
        <v/>
      </c>
      <c r="I57" s="217" t="str">
        <f t="shared" si="35"/>
        <v/>
      </c>
      <c r="J57" s="217" t="str">
        <f t="shared" si="36"/>
        <v/>
      </c>
      <c r="K57" s="130"/>
      <c r="L57" s="130"/>
      <c r="M57" s="130"/>
      <c r="N57" s="130"/>
      <c r="O57" s="130"/>
      <c r="P57" s="130"/>
      <c r="Q57" s="130"/>
      <c r="R57" s="130"/>
      <c r="S57" s="125" t="str">
        <f t="shared" si="3"/>
        <v/>
      </c>
      <c r="T57" s="130"/>
      <c r="U57" s="130"/>
      <c r="V57" s="130"/>
      <c r="W57" s="130"/>
      <c r="X57" s="130"/>
      <c r="Y57" s="130"/>
      <c r="Z57" s="130"/>
      <c r="AA57" s="130"/>
      <c r="AB57" s="125" t="str">
        <f t="shared" si="22"/>
        <v/>
      </c>
      <c r="AC57" s="125" t="str">
        <f t="shared" si="23"/>
        <v/>
      </c>
      <c r="AD57" s="130"/>
      <c r="AE57" s="130"/>
      <c r="AF57" s="145" t="str">
        <f t="shared" si="24"/>
        <v/>
      </c>
      <c r="AG57" s="146" t="str">
        <f t="shared" si="25"/>
        <v/>
      </c>
      <c r="AH57" s="155" t="str">
        <f t="shared" si="26"/>
        <v/>
      </c>
      <c r="AI57" s="229" t="str">
        <f t="shared" si="27"/>
        <v/>
      </c>
      <c r="AJ57" s="229" t="str">
        <f t="shared" si="28"/>
        <v/>
      </c>
      <c r="AK57" s="156" t="str">
        <f t="shared" si="18"/>
        <v/>
      </c>
      <c r="AL57" s="112"/>
      <c r="AM57" s="112"/>
      <c r="AN57" s="112"/>
      <c r="AO57" s="112"/>
      <c r="AP57" s="112"/>
      <c r="AQ57" s="112"/>
      <c r="AR57" s="112"/>
      <c r="AS57" s="112"/>
    </row>
    <row r="58" spans="1:45" ht="15.75">
      <c r="A58" s="157">
        <v>33</v>
      </c>
      <c r="B58" s="124" t="str">
        <f>IF(data!E52="","",data!E52)</f>
        <v/>
      </c>
      <c r="C58" s="217" t="str">
        <f t="shared" si="29"/>
        <v/>
      </c>
      <c r="D58" s="217" t="str">
        <f t="shared" si="30"/>
        <v/>
      </c>
      <c r="E58" s="217" t="str">
        <f t="shared" si="31"/>
        <v/>
      </c>
      <c r="F58" s="217" t="str">
        <f t="shared" si="32"/>
        <v/>
      </c>
      <c r="G58" s="217" t="str">
        <f t="shared" si="33"/>
        <v/>
      </c>
      <c r="H58" s="217" t="str">
        <f t="shared" si="34"/>
        <v/>
      </c>
      <c r="I58" s="217" t="str">
        <f t="shared" si="35"/>
        <v/>
      </c>
      <c r="J58" s="217" t="str">
        <f t="shared" si="36"/>
        <v/>
      </c>
      <c r="K58" s="130"/>
      <c r="L58" s="130"/>
      <c r="M58" s="130"/>
      <c r="N58" s="130"/>
      <c r="O58" s="130"/>
      <c r="P58" s="130"/>
      <c r="Q58" s="130"/>
      <c r="R58" s="130"/>
      <c r="S58" s="125" t="str">
        <f t="shared" si="3"/>
        <v/>
      </c>
      <c r="T58" s="130"/>
      <c r="U58" s="130"/>
      <c r="V58" s="130"/>
      <c r="W58" s="130"/>
      <c r="X58" s="130"/>
      <c r="Y58" s="130"/>
      <c r="Z58" s="130"/>
      <c r="AA58" s="130"/>
      <c r="AB58" s="125" t="str">
        <f t="shared" si="22"/>
        <v/>
      </c>
      <c r="AC58" s="125" t="str">
        <f t="shared" si="23"/>
        <v/>
      </c>
      <c r="AD58" s="130"/>
      <c r="AE58" s="130"/>
      <c r="AF58" s="145" t="str">
        <f t="shared" si="24"/>
        <v/>
      </c>
      <c r="AG58" s="146" t="str">
        <f t="shared" si="25"/>
        <v/>
      </c>
      <c r="AH58" s="155" t="str">
        <f t="shared" si="26"/>
        <v/>
      </c>
      <c r="AI58" s="229" t="str">
        <f t="shared" si="27"/>
        <v/>
      </c>
      <c r="AJ58" s="229" t="str">
        <f t="shared" si="28"/>
        <v/>
      </c>
      <c r="AK58" s="156" t="str">
        <f t="shared" si="18"/>
        <v/>
      </c>
      <c r="AL58" s="112"/>
      <c r="AM58" s="112"/>
      <c r="AN58" s="112"/>
      <c r="AO58" s="112"/>
      <c r="AP58" s="112"/>
      <c r="AQ58" s="112"/>
      <c r="AR58" s="112"/>
      <c r="AS58" s="112"/>
    </row>
    <row r="59" spans="1:45" ht="15.75">
      <c r="A59" s="157">
        <v>34</v>
      </c>
      <c r="B59" s="124" t="str">
        <f>IF(data!E53="","",data!E53)</f>
        <v/>
      </c>
      <c r="C59" s="217" t="str">
        <f t="shared" si="29"/>
        <v/>
      </c>
      <c r="D59" s="217" t="str">
        <f t="shared" si="30"/>
        <v/>
      </c>
      <c r="E59" s="217" t="str">
        <f t="shared" si="31"/>
        <v/>
      </c>
      <c r="F59" s="217" t="str">
        <f t="shared" si="32"/>
        <v/>
      </c>
      <c r="G59" s="217" t="str">
        <f t="shared" si="33"/>
        <v/>
      </c>
      <c r="H59" s="217" t="str">
        <f t="shared" si="34"/>
        <v/>
      </c>
      <c r="I59" s="217" t="str">
        <f t="shared" si="35"/>
        <v/>
      </c>
      <c r="J59" s="217" t="str">
        <f t="shared" si="36"/>
        <v/>
      </c>
      <c r="K59" s="130"/>
      <c r="L59" s="130"/>
      <c r="M59" s="130"/>
      <c r="N59" s="130"/>
      <c r="O59" s="130"/>
      <c r="P59" s="130"/>
      <c r="Q59" s="130"/>
      <c r="R59" s="130"/>
      <c r="S59" s="125" t="str">
        <f t="shared" si="3"/>
        <v/>
      </c>
      <c r="T59" s="130"/>
      <c r="U59" s="130"/>
      <c r="V59" s="130"/>
      <c r="W59" s="130"/>
      <c r="X59" s="130"/>
      <c r="Y59" s="130"/>
      <c r="Z59" s="130"/>
      <c r="AA59" s="130"/>
      <c r="AB59" s="125" t="str">
        <f t="shared" si="22"/>
        <v/>
      </c>
      <c r="AC59" s="125" t="str">
        <f t="shared" si="23"/>
        <v/>
      </c>
      <c r="AD59" s="130"/>
      <c r="AE59" s="130"/>
      <c r="AF59" s="145" t="str">
        <f t="shared" si="24"/>
        <v/>
      </c>
      <c r="AG59" s="146" t="str">
        <f t="shared" si="25"/>
        <v/>
      </c>
      <c r="AH59" s="155" t="str">
        <f t="shared" si="26"/>
        <v/>
      </c>
      <c r="AI59" s="229" t="str">
        <f t="shared" si="27"/>
        <v/>
      </c>
      <c r="AJ59" s="229" t="str">
        <f t="shared" si="28"/>
        <v/>
      </c>
      <c r="AK59" s="156" t="str">
        <f t="shared" si="18"/>
        <v/>
      </c>
      <c r="AL59" s="112"/>
      <c r="AM59" s="112"/>
      <c r="AN59" s="112"/>
      <c r="AO59" s="112"/>
      <c r="AP59" s="112"/>
      <c r="AQ59" s="112"/>
      <c r="AR59" s="112"/>
      <c r="AS59" s="112"/>
    </row>
    <row r="60" spans="1:45" ht="15.75">
      <c r="A60" s="157">
        <v>35</v>
      </c>
      <c r="B60" s="124" t="str">
        <f>IF(data!E54="","",data!E54)</f>
        <v/>
      </c>
      <c r="C60" s="217" t="str">
        <f t="shared" si="29"/>
        <v/>
      </c>
      <c r="D60" s="217" t="str">
        <f t="shared" si="30"/>
        <v/>
      </c>
      <c r="E60" s="217" t="str">
        <f t="shared" si="31"/>
        <v/>
      </c>
      <c r="F60" s="217" t="str">
        <f t="shared" si="32"/>
        <v/>
      </c>
      <c r="G60" s="217" t="str">
        <f t="shared" si="33"/>
        <v/>
      </c>
      <c r="H60" s="217" t="str">
        <f t="shared" si="34"/>
        <v/>
      </c>
      <c r="I60" s="217" t="str">
        <f t="shared" si="35"/>
        <v/>
      </c>
      <c r="J60" s="217" t="str">
        <f t="shared" si="36"/>
        <v/>
      </c>
      <c r="K60" s="130"/>
      <c r="L60" s="130"/>
      <c r="M60" s="130"/>
      <c r="N60" s="130"/>
      <c r="O60" s="130"/>
      <c r="P60" s="130"/>
      <c r="Q60" s="130"/>
      <c r="R60" s="130"/>
      <c r="S60" s="125" t="str">
        <f t="shared" si="3"/>
        <v/>
      </c>
      <c r="T60" s="130"/>
      <c r="U60" s="130"/>
      <c r="V60" s="130"/>
      <c r="W60" s="130"/>
      <c r="X60" s="130"/>
      <c r="Y60" s="130"/>
      <c r="Z60" s="130"/>
      <c r="AA60" s="130"/>
      <c r="AB60" s="125" t="str">
        <f t="shared" si="22"/>
        <v/>
      </c>
      <c r="AC60" s="125" t="str">
        <f t="shared" si="23"/>
        <v/>
      </c>
      <c r="AD60" s="130"/>
      <c r="AE60" s="130"/>
      <c r="AF60" s="145" t="str">
        <f t="shared" si="24"/>
        <v/>
      </c>
      <c r="AG60" s="146" t="str">
        <f t="shared" si="25"/>
        <v/>
      </c>
      <c r="AH60" s="155" t="str">
        <f t="shared" si="26"/>
        <v/>
      </c>
      <c r="AI60" s="229" t="str">
        <f t="shared" si="27"/>
        <v/>
      </c>
      <c r="AJ60" s="229" t="str">
        <f t="shared" si="28"/>
        <v/>
      </c>
      <c r="AK60" s="156" t="str">
        <f t="shared" si="18"/>
        <v/>
      </c>
      <c r="AL60" s="112"/>
      <c r="AM60" s="112"/>
      <c r="AN60" s="112"/>
      <c r="AO60" s="112"/>
      <c r="AP60" s="112"/>
      <c r="AQ60" s="112"/>
      <c r="AR60" s="112"/>
      <c r="AS60" s="112"/>
    </row>
    <row r="61" spans="1:45" ht="15.75">
      <c r="A61" s="157">
        <v>36</v>
      </c>
      <c r="B61" s="124" t="str">
        <f>IF(data!E55="","",data!E55)</f>
        <v/>
      </c>
      <c r="C61" s="217" t="str">
        <f t="shared" si="29"/>
        <v/>
      </c>
      <c r="D61" s="217" t="str">
        <f t="shared" si="30"/>
        <v/>
      </c>
      <c r="E61" s="217" t="str">
        <f t="shared" si="31"/>
        <v/>
      </c>
      <c r="F61" s="217" t="str">
        <f t="shared" si="32"/>
        <v/>
      </c>
      <c r="G61" s="217" t="str">
        <f t="shared" si="33"/>
        <v/>
      </c>
      <c r="H61" s="217" t="str">
        <f t="shared" si="34"/>
        <v/>
      </c>
      <c r="I61" s="217" t="str">
        <f t="shared" si="35"/>
        <v/>
      </c>
      <c r="J61" s="217" t="str">
        <f t="shared" si="36"/>
        <v/>
      </c>
      <c r="K61" s="130"/>
      <c r="L61" s="130"/>
      <c r="M61" s="130"/>
      <c r="N61" s="130"/>
      <c r="O61" s="130"/>
      <c r="P61" s="130"/>
      <c r="Q61" s="130"/>
      <c r="R61" s="130"/>
      <c r="S61" s="125" t="str">
        <f t="shared" si="3"/>
        <v/>
      </c>
      <c r="T61" s="130"/>
      <c r="U61" s="130"/>
      <c r="V61" s="130"/>
      <c r="W61" s="130"/>
      <c r="X61" s="130"/>
      <c r="Y61" s="130"/>
      <c r="Z61" s="130"/>
      <c r="AA61" s="130"/>
      <c r="AB61" s="125" t="str">
        <f t="shared" si="22"/>
        <v/>
      </c>
      <c r="AC61" s="125" t="str">
        <f t="shared" si="23"/>
        <v/>
      </c>
      <c r="AD61" s="130"/>
      <c r="AE61" s="130"/>
      <c r="AF61" s="145" t="str">
        <f t="shared" si="24"/>
        <v/>
      </c>
      <c r="AG61" s="146" t="str">
        <f t="shared" si="25"/>
        <v/>
      </c>
      <c r="AH61" s="155" t="str">
        <f t="shared" si="26"/>
        <v/>
      </c>
      <c r="AI61" s="229" t="str">
        <f t="shared" si="27"/>
        <v/>
      </c>
      <c r="AJ61" s="229" t="str">
        <f t="shared" si="28"/>
        <v/>
      </c>
      <c r="AK61" s="156" t="str">
        <f t="shared" si="18"/>
        <v/>
      </c>
      <c r="AL61" s="112"/>
      <c r="AM61" s="112"/>
      <c r="AN61" s="112"/>
      <c r="AO61" s="112"/>
      <c r="AP61" s="112"/>
      <c r="AQ61" s="112"/>
      <c r="AR61" s="112"/>
      <c r="AS61" s="112"/>
    </row>
    <row r="62" spans="1:45" ht="15.75">
      <c r="A62" s="157">
        <v>37</v>
      </c>
      <c r="B62" s="124" t="str">
        <f>IF(data!E56="","",data!E56)</f>
        <v/>
      </c>
      <c r="C62" s="217" t="str">
        <f t="shared" si="29"/>
        <v/>
      </c>
      <c r="D62" s="217" t="str">
        <f t="shared" si="30"/>
        <v/>
      </c>
      <c r="E62" s="217" t="str">
        <f t="shared" si="31"/>
        <v/>
      </c>
      <c r="F62" s="217" t="str">
        <f t="shared" si="32"/>
        <v/>
      </c>
      <c r="G62" s="217" t="str">
        <f t="shared" si="33"/>
        <v/>
      </c>
      <c r="H62" s="217" t="str">
        <f t="shared" si="34"/>
        <v/>
      </c>
      <c r="I62" s="217" t="str">
        <f t="shared" si="35"/>
        <v/>
      </c>
      <c r="J62" s="217" t="str">
        <f t="shared" si="36"/>
        <v/>
      </c>
      <c r="K62" s="130"/>
      <c r="L62" s="130"/>
      <c r="M62" s="130"/>
      <c r="N62" s="130"/>
      <c r="O62" s="130"/>
      <c r="P62" s="130"/>
      <c r="Q62" s="130"/>
      <c r="R62" s="130"/>
      <c r="S62" s="125" t="str">
        <f t="shared" si="3"/>
        <v/>
      </c>
      <c r="T62" s="130"/>
      <c r="U62" s="130"/>
      <c r="V62" s="130"/>
      <c r="W62" s="130"/>
      <c r="X62" s="130"/>
      <c r="Y62" s="130"/>
      <c r="Z62" s="130"/>
      <c r="AA62" s="130"/>
      <c r="AB62" s="125" t="str">
        <f t="shared" si="22"/>
        <v/>
      </c>
      <c r="AC62" s="125" t="str">
        <f t="shared" si="23"/>
        <v/>
      </c>
      <c r="AD62" s="130"/>
      <c r="AE62" s="130"/>
      <c r="AF62" s="145" t="str">
        <f t="shared" si="24"/>
        <v/>
      </c>
      <c r="AG62" s="146" t="str">
        <f t="shared" si="25"/>
        <v/>
      </c>
      <c r="AH62" s="155" t="str">
        <f t="shared" si="26"/>
        <v/>
      </c>
      <c r="AI62" s="229" t="str">
        <f t="shared" si="27"/>
        <v/>
      </c>
      <c r="AJ62" s="229" t="str">
        <f t="shared" si="28"/>
        <v/>
      </c>
      <c r="AK62" s="156" t="str">
        <f t="shared" si="18"/>
        <v/>
      </c>
      <c r="AL62" s="112"/>
      <c r="AM62" s="112"/>
      <c r="AN62" s="112"/>
      <c r="AO62" s="112"/>
      <c r="AP62" s="112"/>
      <c r="AQ62" s="112"/>
      <c r="AR62" s="112"/>
      <c r="AS62" s="112"/>
    </row>
    <row r="63" spans="1:45" ht="15.75">
      <c r="A63" s="157">
        <v>38</v>
      </c>
      <c r="B63" s="124" t="str">
        <f>IF(data!E57="","",data!E57)</f>
        <v/>
      </c>
      <c r="C63" s="217" t="str">
        <f t="shared" si="29"/>
        <v/>
      </c>
      <c r="D63" s="217" t="str">
        <f t="shared" si="30"/>
        <v/>
      </c>
      <c r="E63" s="217" t="str">
        <f t="shared" si="31"/>
        <v/>
      </c>
      <c r="F63" s="217" t="str">
        <f t="shared" si="32"/>
        <v/>
      </c>
      <c r="G63" s="217" t="str">
        <f t="shared" si="33"/>
        <v/>
      </c>
      <c r="H63" s="217" t="str">
        <f t="shared" si="34"/>
        <v/>
      </c>
      <c r="I63" s="217" t="str">
        <f t="shared" si="35"/>
        <v/>
      </c>
      <c r="J63" s="217" t="str">
        <f t="shared" si="36"/>
        <v/>
      </c>
      <c r="K63" s="130"/>
      <c r="L63" s="130"/>
      <c r="M63" s="130"/>
      <c r="N63" s="130"/>
      <c r="O63" s="130"/>
      <c r="P63" s="130"/>
      <c r="Q63" s="130"/>
      <c r="R63" s="130"/>
      <c r="S63" s="125" t="str">
        <f t="shared" si="3"/>
        <v/>
      </c>
      <c r="T63" s="130"/>
      <c r="U63" s="130"/>
      <c r="V63" s="130"/>
      <c r="W63" s="130"/>
      <c r="X63" s="130"/>
      <c r="Y63" s="130"/>
      <c r="Z63" s="130"/>
      <c r="AA63" s="130"/>
      <c r="AB63" s="125" t="str">
        <f t="shared" si="22"/>
        <v/>
      </c>
      <c r="AC63" s="125" t="str">
        <f t="shared" si="23"/>
        <v/>
      </c>
      <c r="AD63" s="130"/>
      <c r="AE63" s="130"/>
      <c r="AF63" s="145" t="str">
        <f t="shared" si="24"/>
        <v/>
      </c>
      <c r="AG63" s="146" t="str">
        <f t="shared" si="25"/>
        <v/>
      </c>
      <c r="AH63" s="155" t="str">
        <f t="shared" si="26"/>
        <v/>
      </c>
      <c r="AI63" s="229" t="str">
        <f t="shared" si="27"/>
        <v/>
      </c>
      <c r="AJ63" s="229" t="str">
        <f t="shared" si="28"/>
        <v/>
      </c>
      <c r="AK63" s="156" t="str">
        <f t="shared" si="18"/>
        <v/>
      </c>
      <c r="AL63" s="112"/>
      <c r="AM63" s="112"/>
      <c r="AN63" s="112"/>
      <c r="AO63" s="112"/>
      <c r="AP63" s="112"/>
      <c r="AQ63" s="112"/>
      <c r="AR63" s="112"/>
      <c r="AS63" s="112"/>
    </row>
    <row r="64" spans="1:45" ht="15.75">
      <c r="A64" s="157">
        <v>39</v>
      </c>
      <c r="B64" s="124" t="str">
        <f>IF(data!E58="","",data!E58)</f>
        <v/>
      </c>
      <c r="C64" s="217" t="str">
        <f t="shared" si="29"/>
        <v/>
      </c>
      <c r="D64" s="217" t="str">
        <f t="shared" si="30"/>
        <v/>
      </c>
      <c r="E64" s="217" t="str">
        <f t="shared" si="31"/>
        <v/>
      </c>
      <c r="F64" s="217" t="str">
        <f t="shared" si="32"/>
        <v/>
      </c>
      <c r="G64" s="217" t="str">
        <f t="shared" si="33"/>
        <v/>
      </c>
      <c r="H64" s="217" t="str">
        <f t="shared" si="34"/>
        <v/>
      </c>
      <c r="I64" s="217" t="str">
        <f t="shared" si="35"/>
        <v/>
      </c>
      <c r="J64" s="217" t="str">
        <f t="shared" si="36"/>
        <v/>
      </c>
      <c r="K64" s="130"/>
      <c r="L64" s="130"/>
      <c r="M64" s="130"/>
      <c r="N64" s="130"/>
      <c r="O64" s="130"/>
      <c r="P64" s="130"/>
      <c r="Q64" s="130"/>
      <c r="R64" s="130"/>
      <c r="S64" s="125" t="str">
        <f t="shared" si="3"/>
        <v/>
      </c>
      <c r="T64" s="130"/>
      <c r="U64" s="130"/>
      <c r="V64" s="130"/>
      <c r="W64" s="130"/>
      <c r="X64" s="130"/>
      <c r="Y64" s="130"/>
      <c r="Z64" s="130"/>
      <c r="AA64" s="130"/>
      <c r="AB64" s="125" t="str">
        <f t="shared" si="22"/>
        <v/>
      </c>
      <c r="AC64" s="125" t="str">
        <f t="shared" si="23"/>
        <v/>
      </c>
      <c r="AD64" s="130"/>
      <c r="AE64" s="130"/>
      <c r="AF64" s="145" t="str">
        <f t="shared" si="24"/>
        <v/>
      </c>
      <c r="AG64" s="146" t="str">
        <f t="shared" si="25"/>
        <v/>
      </c>
      <c r="AH64" s="155" t="str">
        <f t="shared" si="26"/>
        <v/>
      </c>
      <c r="AI64" s="229" t="str">
        <f t="shared" si="27"/>
        <v/>
      </c>
      <c r="AJ64" s="229" t="str">
        <f t="shared" si="28"/>
        <v/>
      </c>
      <c r="AK64" s="156" t="str">
        <f t="shared" si="18"/>
        <v/>
      </c>
      <c r="AL64" s="112"/>
      <c r="AM64" s="112"/>
      <c r="AN64" s="112"/>
      <c r="AO64" s="112"/>
      <c r="AP64" s="112"/>
      <c r="AQ64" s="112"/>
      <c r="AR64" s="112"/>
      <c r="AS64" s="112"/>
    </row>
    <row r="65" spans="1:45" ht="15.75">
      <c r="A65" s="157">
        <v>40</v>
      </c>
      <c r="B65" s="124" t="str">
        <f>IF(data!E59="","",data!E59)</f>
        <v/>
      </c>
      <c r="C65" s="217" t="str">
        <f t="shared" si="29"/>
        <v/>
      </c>
      <c r="D65" s="217" t="str">
        <f t="shared" si="30"/>
        <v/>
      </c>
      <c r="E65" s="217" t="str">
        <f t="shared" si="31"/>
        <v/>
      </c>
      <c r="F65" s="217" t="str">
        <f t="shared" si="32"/>
        <v/>
      </c>
      <c r="G65" s="217" t="str">
        <f t="shared" si="33"/>
        <v/>
      </c>
      <c r="H65" s="217" t="str">
        <f t="shared" si="34"/>
        <v/>
      </c>
      <c r="I65" s="217" t="str">
        <f t="shared" si="35"/>
        <v/>
      </c>
      <c r="J65" s="217" t="str">
        <f t="shared" si="36"/>
        <v/>
      </c>
      <c r="K65" s="130"/>
      <c r="L65" s="130"/>
      <c r="M65" s="130"/>
      <c r="N65" s="130"/>
      <c r="O65" s="130"/>
      <c r="P65" s="130"/>
      <c r="Q65" s="130"/>
      <c r="R65" s="130"/>
      <c r="S65" s="125" t="str">
        <f t="shared" si="3"/>
        <v/>
      </c>
      <c r="T65" s="130"/>
      <c r="U65" s="130"/>
      <c r="V65" s="130"/>
      <c r="W65" s="130"/>
      <c r="X65" s="130"/>
      <c r="Y65" s="130"/>
      <c r="Z65" s="130"/>
      <c r="AA65" s="130"/>
      <c r="AB65" s="125" t="str">
        <f t="shared" si="22"/>
        <v/>
      </c>
      <c r="AC65" s="125" t="str">
        <f t="shared" si="23"/>
        <v/>
      </c>
      <c r="AD65" s="130"/>
      <c r="AE65" s="130"/>
      <c r="AF65" s="145" t="str">
        <f t="shared" si="24"/>
        <v/>
      </c>
      <c r="AG65" s="146" t="str">
        <f t="shared" si="25"/>
        <v/>
      </c>
      <c r="AH65" s="155" t="str">
        <f t="shared" si="26"/>
        <v/>
      </c>
      <c r="AI65" s="229" t="str">
        <f t="shared" si="27"/>
        <v/>
      </c>
      <c r="AJ65" s="229" t="str">
        <f t="shared" si="28"/>
        <v/>
      </c>
      <c r="AK65" s="156" t="str">
        <f t="shared" si="18"/>
        <v/>
      </c>
      <c r="AL65" s="112"/>
      <c r="AM65" s="112"/>
      <c r="AN65" s="112"/>
      <c r="AO65" s="112"/>
      <c r="AP65" s="112"/>
      <c r="AQ65" s="112"/>
      <c r="AR65" s="112"/>
      <c r="AS65" s="112"/>
    </row>
    <row r="66" spans="1:45">
      <c r="A66" s="124"/>
      <c r="B66" s="126" t="s">
        <v>99</v>
      </c>
      <c r="C66" s="131" t="str">
        <f>IFERROR(AVERAGE(C26:C65),"")</f>
        <v/>
      </c>
      <c r="D66" s="131" t="str">
        <f t="shared" ref="D66:AI66" si="37">IFERROR(AVERAGE(D26:D65),"")</f>
        <v/>
      </c>
      <c r="E66" s="131" t="str">
        <f t="shared" si="37"/>
        <v/>
      </c>
      <c r="F66" s="131" t="str">
        <f t="shared" si="37"/>
        <v/>
      </c>
      <c r="G66" s="131" t="str">
        <f t="shared" si="37"/>
        <v/>
      </c>
      <c r="H66" s="131" t="str">
        <f t="shared" si="37"/>
        <v/>
      </c>
      <c r="I66" s="131" t="str">
        <f t="shared" si="37"/>
        <v/>
      </c>
      <c r="J66" s="131" t="str">
        <f t="shared" si="37"/>
        <v/>
      </c>
      <c r="K66" s="131" t="str">
        <f t="shared" si="37"/>
        <v/>
      </c>
      <c r="L66" s="131" t="str">
        <f t="shared" si="37"/>
        <v/>
      </c>
      <c r="M66" s="131" t="str">
        <f t="shared" si="37"/>
        <v/>
      </c>
      <c r="N66" s="131" t="str">
        <f t="shared" si="37"/>
        <v/>
      </c>
      <c r="O66" s="131" t="str">
        <f t="shared" si="37"/>
        <v/>
      </c>
      <c r="P66" s="131" t="str">
        <f t="shared" si="37"/>
        <v/>
      </c>
      <c r="Q66" s="131" t="str">
        <f t="shared" si="37"/>
        <v/>
      </c>
      <c r="R66" s="131" t="str">
        <f t="shared" si="37"/>
        <v/>
      </c>
      <c r="S66" s="131" t="str">
        <f t="shared" si="37"/>
        <v/>
      </c>
      <c r="T66" s="131" t="str">
        <f t="shared" si="37"/>
        <v/>
      </c>
      <c r="U66" s="131" t="str">
        <f t="shared" si="37"/>
        <v/>
      </c>
      <c r="V66" s="131" t="str">
        <f t="shared" si="37"/>
        <v/>
      </c>
      <c r="W66" s="131" t="str">
        <f t="shared" si="37"/>
        <v/>
      </c>
      <c r="X66" s="131" t="str">
        <f t="shared" si="37"/>
        <v/>
      </c>
      <c r="Y66" s="131" t="str">
        <f t="shared" si="37"/>
        <v/>
      </c>
      <c r="Z66" s="131" t="str">
        <f t="shared" si="37"/>
        <v/>
      </c>
      <c r="AA66" s="131" t="str">
        <f t="shared" si="37"/>
        <v/>
      </c>
      <c r="AB66" s="131" t="str">
        <f t="shared" si="37"/>
        <v/>
      </c>
      <c r="AC66" s="131" t="str">
        <f t="shared" si="37"/>
        <v/>
      </c>
      <c r="AD66" s="131" t="str">
        <f t="shared" si="37"/>
        <v/>
      </c>
      <c r="AE66" s="131" t="str">
        <f t="shared" si="37"/>
        <v/>
      </c>
      <c r="AF66" s="131" t="str">
        <f t="shared" si="37"/>
        <v/>
      </c>
      <c r="AG66" s="131" t="str">
        <f t="shared" si="37"/>
        <v/>
      </c>
      <c r="AH66" s="131" t="str">
        <f t="shared" si="37"/>
        <v/>
      </c>
      <c r="AI66" s="131" t="str">
        <f t="shared" si="37"/>
        <v/>
      </c>
      <c r="AJ66" s="131" t="str">
        <f>IFERROR(AVERAGE(AJ26:AJ65),"")</f>
        <v/>
      </c>
      <c r="AK66" s="127"/>
      <c r="AL66" s="112"/>
      <c r="AM66" s="112"/>
      <c r="AN66" s="112"/>
      <c r="AO66" s="112"/>
      <c r="AP66" s="112"/>
      <c r="AQ66" s="112"/>
      <c r="AR66" s="112"/>
      <c r="AS66" s="112"/>
    </row>
    <row r="67" spans="1:45"/>
  </sheetData>
  <sheetProtection password="CA29" sheet="1" objects="1" scenarios="1"/>
  <mergeCells count="40">
    <mergeCell ref="AO26:AQ26"/>
    <mergeCell ref="AR26:AT26"/>
    <mergeCell ref="AU26:AX26"/>
    <mergeCell ref="AH23:AJ24"/>
    <mergeCell ref="C1:AS1"/>
    <mergeCell ref="C2:AS2"/>
    <mergeCell ref="C3:AS3"/>
    <mergeCell ref="C4:AS6"/>
    <mergeCell ref="U9:W9"/>
    <mergeCell ref="U8:W8"/>
    <mergeCell ref="AO9:AP9"/>
    <mergeCell ref="AO8:AP8"/>
    <mergeCell ref="AQ8:AR8"/>
    <mergeCell ref="AQ9:AR9"/>
    <mergeCell ref="C17:AA17"/>
    <mergeCell ref="C18:AA18"/>
    <mergeCell ref="C19:AA19"/>
    <mergeCell ref="C20:AA20"/>
    <mergeCell ref="B12:AA12"/>
    <mergeCell ref="C13:AA13"/>
    <mergeCell ref="C14:AA14"/>
    <mergeCell ref="C15:AA15"/>
    <mergeCell ref="C16:AA16"/>
    <mergeCell ref="B22:B25"/>
    <mergeCell ref="A22:A25"/>
    <mergeCell ref="K22:AC22"/>
    <mergeCell ref="K23:S24"/>
    <mergeCell ref="T23:AB24"/>
    <mergeCell ref="AC23:AC25"/>
    <mergeCell ref="C22:J24"/>
    <mergeCell ref="AO13:AR16"/>
    <mergeCell ref="AD13:AL13"/>
    <mergeCell ref="AM13:AN13"/>
    <mergeCell ref="AK23:AK24"/>
    <mergeCell ref="AD22:AD25"/>
    <mergeCell ref="AE22:AE25"/>
    <mergeCell ref="AG23:AG24"/>
    <mergeCell ref="AF22:AK22"/>
    <mergeCell ref="AF23:AF25"/>
    <mergeCell ref="AN25:AX25"/>
  </mergeCells>
  <conditionalFormatting sqref="C26:J65">
    <cfRule type="cellIs" dxfId="72" priority="20" operator="greaterThan">
      <formula>0</formula>
    </cfRule>
    <cfRule type="cellIs" dxfId="71" priority="22" operator="equal">
      <formula>0</formula>
    </cfRule>
    <cfRule type="cellIs" dxfId="70" priority="26" operator="equal">
      <formula>0</formula>
    </cfRule>
  </conditionalFormatting>
  <conditionalFormatting sqref="S26:S65">
    <cfRule type="cellIs" dxfId="69" priority="24" operator="equal">
      <formula>0</formula>
    </cfRule>
  </conditionalFormatting>
  <conditionalFormatting sqref="AB26:AB65">
    <cfRule type="cellIs" dxfId="68" priority="23" operator="equal">
      <formula>0</formula>
    </cfRule>
  </conditionalFormatting>
  <conditionalFormatting sqref="AC26:AC65 AG26:AG65">
    <cfRule type="cellIs" dxfId="67" priority="21" operator="equal">
      <formula>0</formula>
    </cfRule>
  </conditionalFormatting>
  <conditionalFormatting sqref="S26:S65 AB26:AB65">
    <cfRule type="cellIs" dxfId="66" priority="18" operator="greaterThan">
      <formula>0</formula>
    </cfRule>
  </conditionalFormatting>
  <conditionalFormatting sqref="AC26:AC65">
    <cfRule type="cellIs" dxfId="65" priority="17" stopIfTrue="1" operator="greaterThan">
      <formula>0</formula>
    </cfRule>
  </conditionalFormatting>
  <conditionalFormatting sqref="K59:R65 T58:AA65 L26:R58 U26:AA57">
    <cfRule type="cellIs" dxfId="64" priority="16" operator="equal">
      <formula>0</formula>
    </cfRule>
  </conditionalFormatting>
  <conditionalFormatting sqref="AD26:AE65">
    <cfRule type="cellIs" dxfId="63" priority="15" operator="equal">
      <formula>0</formula>
    </cfRule>
  </conditionalFormatting>
  <conditionalFormatting sqref="AM14:AM15">
    <cfRule type="cellIs" dxfId="62" priority="14" operator="equal">
      <formula>0</formula>
    </cfRule>
  </conditionalFormatting>
  <conditionalFormatting sqref="C66:AJ66">
    <cfRule type="cellIs" dxfId="61" priority="13" operator="greaterThan">
      <formula>0</formula>
    </cfRule>
  </conditionalFormatting>
  <conditionalFormatting sqref="AM16:AM18">
    <cfRule type="cellIs" dxfId="60" priority="12" operator="greaterThan">
      <formula>0</formula>
    </cfRule>
  </conditionalFormatting>
  <conditionalFormatting sqref="AF26:AF65">
    <cfRule type="cellIs" dxfId="59" priority="11" operator="equal">
      <formula>0</formula>
    </cfRule>
  </conditionalFormatting>
  <conditionalFormatting sqref="AF26:AF65">
    <cfRule type="cellIs" dxfId="58" priority="10" operator="greaterThan">
      <formula>0</formula>
    </cfRule>
  </conditionalFormatting>
  <conditionalFormatting sqref="AG26:AG65">
    <cfRule type="cellIs" dxfId="57" priority="9" operator="greaterThan">
      <formula>0</formula>
    </cfRule>
  </conditionalFormatting>
  <conditionalFormatting sqref="AO27:AO30">
    <cfRule type="cellIs" dxfId="56" priority="8" operator="equal">
      <formula>0</formula>
    </cfRule>
  </conditionalFormatting>
  <conditionalFormatting sqref="AH26:AH65">
    <cfRule type="cellIs" dxfId="55" priority="7" operator="greaterThan">
      <formula>0</formula>
    </cfRule>
  </conditionalFormatting>
  <conditionalFormatting sqref="AI26:AJ65">
    <cfRule type="cellIs" dxfId="54" priority="6" operator="greaterThan">
      <formula>0</formula>
    </cfRule>
  </conditionalFormatting>
  <conditionalFormatting sqref="AK26:AK65">
    <cfRule type="containsText" dxfId="53" priority="4" operator="containsText" text="Belum">
      <formula>NOT(ISERROR(SEARCH("Belum",AK26)))</formula>
    </cfRule>
    <cfRule type="cellIs" dxfId="52" priority="5" operator="greaterThan">
      <formula>0</formula>
    </cfRule>
  </conditionalFormatting>
  <conditionalFormatting sqref="C13:AA20">
    <cfRule type="cellIs" dxfId="51" priority="3" operator="equal">
      <formula>0</formula>
    </cfRule>
  </conditionalFormatting>
  <conditionalFormatting sqref="K26:K58">
    <cfRule type="cellIs" dxfId="50" priority="2" operator="equal">
      <formula>0</formula>
    </cfRule>
  </conditionalFormatting>
  <conditionalFormatting sqref="T26:T57">
    <cfRule type="cellIs" dxfId="49" priority="1" operator="equal">
      <formula>0</formula>
    </cfRule>
  </conditionalFormatting>
  <pageMargins left="0.7" right="0.7" top="0.75" bottom="0.75" header="0.3" footer="0.3"/>
  <pageSetup paperSize="1000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8"/>
  <sheetViews>
    <sheetView topLeftCell="A10" zoomScale="70" zoomScaleNormal="70" workbookViewId="0">
      <pane xSplit="10" ySplit="16" topLeftCell="K26" activePane="bottomRight" state="frozen"/>
      <selection activeCell="A10" sqref="A10"/>
      <selection pane="topRight" activeCell="K10" sqref="K10"/>
      <selection pane="bottomLeft" activeCell="A26" sqref="A26"/>
      <selection pane="bottomRight"/>
    </sheetView>
  </sheetViews>
  <sheetFormatPr defaultColWidth="0" defaultRowHeight="15" zeroHeight="1"/>
  <cols>
    <col min="1" max="1" width="5.5703125" style="108" bestFit="1" customWidth="1"/>
    <col min="2" max="2" width="31.85546875" style="108" customWidth="1"/>
    <col min="3" max="18" width="9.140625" style="108" customWidth="1"/>
    <col min="19" max="19" width="15.42578125" style="108" bestFit="1" customWidth="1"/>
    <col min="20" max="27" width="9.140625" style="108" customWidth="1"/>
    <col min="28" max="28" width="11.85546875" style="108" bestFit="1" customWidth="1"/>
    <col min="29" max="29" width="10.28515625" style="108" bestFit="1" customWidth="1"/>
    <col min="30" max="30" width="9.140625" style="108" customWidth="1"/>
    <col min="31" max="31" width="15.42578125" style="108" bestFit="1" customWidth="1"/>
    <col min="32" max="32" width="9.85546875" style="108" customWidth="1"/>
    <col min="33" max="34" width="9.140625" style="108" customWidth="1"/>
    <col min="35" max="35" width="11.140625" style="108" bestFit="1" customWidth="1"/>
    <col min="36" max="36" width="9.28515625" style="108" bestFit="1" customWidth="1"/>
    <col min="37" max="41" width="9.140625" style="108" customWidth="1"/>
    <col min="42" max="42" width="8.42578125" style="108" bestFit="1" customWidth="1"/>
    <col min="43" max="43" width="7" style="108" bestFit="1" customWidth="1"/>
    <col min="44" max="44" width="9.42578125" style="108" bestFit="1" customWidth="1"/>
    <col min="45" max="45" width="8.42578125" style="108" bestFit="1" customWidth="1"/>
    <col min="46" max="46" width="7" style="108" customWidth="1"/>
    <col min="47" max="47" width="9.140625" style="108" customWidth="1"/>
    <col min="48" max="48" width="3.28515625" style="108" customWidth="1"/>
    <col min="49" max="49" width="3.42578125" style="108" customWidth="1"/>
    <col min="50" max="50" width="7" style="108" customWidth="1"/>
    <col min="51" max="51" width="4" style="108" customWidth="1"/>
    <col min="52" max="52" width="9.140625" style="108" customWidth="1"/>
    <col min="53" max="16384" width="9.140625" style="108" hidden="1"/>
  </cols>
  <sheetData>
    <row r="1" spans="1:43" ht="26.25">
      <c r="C1" s="457" t="str">
        <f>Pengetahuan!C1</f>
        <v>DINAS DIKPORA KABUPATEN DOMPU</v>
      </c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/>
      <c r="AF1" s="458"/>
      <c r="AG1" s="458"/>
      <c r="AH1" s="458"/>
      <c r="AI1" s="458"/>
      <c r="AJ1" s="458"/>
      <c r="AK1" s="458"/>
      <c r="AL1" s="458"/>
      <c r="AM1" s="458"/>
      <c r="AN1" s="458"/>
      <c r="AO1" s="458"/>
      <c r="AP1" s="458"/>
      <c r="AQ1" s="459"/>
    </row>
    <row r="2" spans="1:43" ht="61.5">
      <c r="C2" s="460" t="str">
        <f>Pengetahuan!C2</f>
        <v>SMPN 7 IT DOMPU</v>
      </c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  <c r="AD2" s="461"/>
      <c r="AE2" s="461"/>
      <c r="AF2" s="461"/>
      <c r="AG2" s="461"/>
      <c r="AH2" s="461"/>
      <c r="AI2" s="461"/>
      <c r="AJ2" s="461"/>
      <c r="AK2" s="461"/>
      <c r="AL2" s="461"/>
      <c r="AM2" s="461"/>
      <c r="AN2" s="461"/>
      <c r="AO2" s="461"/>
      <c r="AP2" s="461"/>
      <c r="AQ2" s="462"/>
    </row>
    <row r="3" spans="1:43" ht="15.75" thickBot="1">
      <c r="C3" s="463" t="str">
        <f>Pengetahuan!C3</f>
        <v>Jln. Dorobata No.02 Kel. Kandai Satu Kab.Dompu</v>
      </c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4"/>
      <c r="AC3" s="464"/>
      <c r="AD3" s="464"/>
      <c r="AE3" s="464"/>
      <c r="AF3" s="464"/>
      <c r="AG3" s="464"/>
      <c r="AH3" s="464"/>
      <c r="AI3" s="464"/>
      <c r="AJ3" s="464"/>
      <c r="AK3" s="464"/>
      <c r="AL3" s="464"/>
      <c r="AM3" s="464"/>
      <c r="AN3" s="464"/>
      <c r="AO3" s="464"/>
      <c r="AP3" s="464"/>
      <c r="AQ3" s="465"/>
    </row>
    <row r="4" spans="1:43">
      <c r="C4" s="515" t="s">
        <v>212</v>
      </c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  <c r="Q4" s="516"/>
      <c r="R4" s="516"/>
      <c r="S4" s="516"/>
      <c r="T4" s="516"/>
      <c r="U4" s="516"/>
      <c r="V4" s="516"/>
      <c r="W4" s="516"/>
      <c r="X4" s="516"/>
      <c r="Y4" s="516"/>
      <c r="Z4" s="516"/>
      <c r="AA4" s="516"/>
      <c r="AB4" s="516"/>
      <c r="AC4" s="516"/>
      <c r="AD4" s="516"/>
      <c r="AE4" s="516"/>
      <c r="AF4" s="516"/>
      <c r="AG4" s="516"/>
      <c r="AH4" s="516"/>
      <c r="AI4" s="516"/>
      <c r="AJ4" s="516"/>
      <c r="AK4" s="516"/>
      <c r="AL4" s="516"/>
      <c r="AM4" s="516"/>
      <c r="AN4" s="516"/>
      <c r="AO4" s="516"/>
      <c r="AP4" s="516"/>
      <c r="AQ4" s="517"/>
    </row>
    <row r="5" spans="1:43">
      <c r="C5" s="515"/>
      <c r="D5" s="516"/>
      <c r="E5" s="516"/>
      <c r="F5" s="516"/>
      <c r="G5" s="516"/>
      <c r="H5" s="516"/>
      <c r="I5" s="516"/>
      <c r="J5" s="516"/>
      <c r="K5" s="516"/>
      <c r="L5" s="516"/>
      <c r="M5" s="516"/>
      <c r="N5" s="516"/>
      <c r="O5" s="516"/>
      <c r="P5" s="516"/>
      <c r="Q5" s="516"/>
      <c r="R5" s="516"/>
      <c r="S5" s="516"/>
      <c r="T5" s="516"/>
      <c r="U5" s="516"/>
      <c r="V5" s="516"/>
      <c r="W5" s="516"/>
      <c r="X5" s="516"/>
      <c r="Y5" s="516"/>
      <c r="Z5" s="516"/>
      <c r="AA5" s="516"/>
      <c r="AB5" s="516"/>
      <c r="AC5" s="516"/>
      <c r="AD5" s="516"/>
      <c r="AE5" s="516"/>
      <c r="AF5" s="516"/>
      <c r="AG5" s="516"/>
      <c r="AH5" s="516"/>
      <c r="AI5" s="516"/>
      <c r="AJ5" s="516"/>
      <c r="AK5" s="516"/>
      <c r="AL5" s="516"/>
      <c r="AM5" s="516"/>
      <c r="AN5" s="516"/>
      <c r="AO5" s="516"/>
      <c r="AP5" s="516"/>
      <c r="AQ5" s="517"/>
    </row>
    <row r="6" spans="1:43" ht="15.75" thickBot="1">
      <c r="C6" s="518"/>
      <c r="D6" s="519"/>
      <c r="E6" s="519"/>
      <c r="F6" s="519"/>
      <c r="G6" s="519"/>
      <c r="H6" s="519"/>
      <c r="I6" s="519"/>
      <c r="J6" s="519"/>
      <c r="K6" s="519"/>
      <c r="L6" s="519"/>
      <c r="M6" s="519"/>
      <c r="N6" s="519"/>
      <c r="O6" s="519"/>
      <c r="P6" s="519"/>
      <c r="Q6" s="519"/>
      <c r="R6" s="519"/>
      <c r="S6" s="519"/>
      <c r="T6" s="519"/>
      <c r="U6" s="519"/>
      <c r="V6" s="519"/>
      <c r="W6" s="519"/>
      <c r="X6" s="519"/>
      <c r="Y6" s="519"/>
      <c r="Z6" s="519"/>
      <c r="AA6" s="519"/>
      <c r="AB6" s="519"/>
      <c r="AC6" s="519"/>
      <c r="AD6" s="519"/>
      <c r="AE6" s="519"/>
      <c r="AF6" s="519"/>
      <c r="AG6" s="519"/>
      <c r="AH6" s="519"/>
      <c r="AI6" s="519"/>
      <c r="AJ6" s="519"/>
      <c r="AK6" s="519"/>
      <c r="AL6" s="519"/>
      <c r="AM6" s="519"/>
      <c r="AN6" s="519"/>
      <c r="AO6" s="519"/>
      <c r="AP6" s="519"/>
      <c r="AQ6" s="520"/>
    </row>
    <row r="7" spans="1:43"/>
    <row r="8" spans="1:43" ht="18.75">
      <c r="B8" s="35" t="s">
        <v>76</v>
      </c>
      <c r="C8" s="109" t="str">
        <f>Pengetahuan!C8</f>
        <v/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475" t="s">
        <v>82</v>
      </c>
      <c r="V8" s="475"/>
      <c r="W8" s="475"/>
      <c r="X8" s="109" t="str">
        <f>Pengetahuan!X8</f>
        <v>1 (ganjil)</v>
      </c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476" t="s">
        <v>80</v>
      </c>
      <c r="AN8" s="476"/>
      <c r="AO8" s="521">
        <f>Pengetahuan!AQ8</f>
        <v>76</v>
      </c>
      <c r="AP8" s="522"/>
      <c r="AQ8" s="110"/>
    </row>
    <row r="9" spans="1:43" ht="18.75">
      <c r="B9" s="35" t="s">
        <v>77</v>
      </c>
      <c r="C9" s="109" t="str">
        <f>Pengetahuan!C9</f>
        <v/>
      </c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475" t="s">
        <v>79</v>
      </c>
      <c r="V9" s="475"/>
      <c r="W9" s="475"/>
      <c r="X9" s="109" t="str">
        <f>Pengetahuan!X9</f>
        <v/>
      </c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476" t="s">
        <v>81</v>
      </c>
      <c r="AN9" s="476"/>
      <c r="AO9" s="523" t="str">
        <f>Pengetahuan!AQ9</f>
        <v/>
      </c>
      <c r="AP9" s="524"/>
      <c r="AQ9" s="110"/>
    </row>
    <row r="10" spans="1:43" ht="15.75">
      <c r="B10" s="35" t="s">
        <v>78</v>
      </c>
      <c r="C10" s="109" t="s">
        <v>7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</row>
    <row r="11" spans="1:43"/>
    <row r="12" spans="1:43" ht="23.25">
      <c r="A12" s="158"/>
      <c r="B12" s="443" t="s">
        <v>215</v>
      </c>
      <c r="C12" s="444"/>
      <c r="D12" s="444"/>
      <c r="E12" s="444"/>
      <c r="F12" s="444"/>
      <c r="G12" s="444"/>
      <c r="H12" s="444"/>
      <c r="I12" s="444"/>
      <c r="J12" s="444"/>
      <c r="K12" s="444"/>
      <c r="L12" s="444"/>
      <c r="M12" s="444"/>
      <c r="N12" s="444"/>
      <c r="O12" s="444"/>
      <c r="P12" s="444"/>
      <c r="Q12" s="444"/>
      <c r="R12" s="444"/>
      <c r="S12" s="444"/>
      <c r="T12" s="444"/>
      <c r="U12" s="444"/>
      <c r="V12" s="444"/>
      <c r="W12" s="444"/>
      <c r="X12" s="444"/>
      <c r="Y12" s="444"/>
      <c r="Z12" s="444"/>
      <c r="AA12" s="445"/>
    </row>
    <row r="13" spans="1:43" ht="19.5" customHeight="1">
      <c r="B13" s="159" t="s">
        <v>83</v>
      </c>
      <c r="C13" s="440"/>
      <c r="D13" s="441"/>
      <c r="E13" s="441"/>
      <c r="F13" s="441"/>
      <c r="G13" s="441"/>
      <c r="H13" s="441"/>
      <c r="I13" s="441"/>
      <c r="J13" s="441"/>
      <c r="K13" s="441"/>
      <c r="L13" s="441"/>
      <c r="M13" s="441"/>
      <c r="N13" s="441"/>
      <c r="O13" s="441"/>
      <c r="P13" s="441"/>
      <c r="Q13" s="441"/>
      <c r="R13" s="441"/>
      <c r="S13" s="441"/>
      <c r="T13" s="441"/>
      <c r="U13" s="441"/>
      <c r="V13" s="441"/>
      <c r="W13" s="441"/>
      <c r="X13" s="441"/>
      <c r="Y13" s="441"/>
      <c r="Z13" s="441"/>
      <c r="AA13" s="442"/>
      <c r="AD13" s="525"/>
      <c r="AE13" s="525"/>
      <c r="AF13" s="525"/>
      <c r="AG13" s="525"/>
      <c r="AH13" s="525"/>
      <c r="AI13" s="525"/>
      <c r="AJ13" s="525"/>
      <c r="AK13" s="525"/>
      <c r="AL13" s="525"/>
      <c r="AM13" s="514"/>
      <c r="AN13" s="514"/>
      <c r="AO13" s="514"/>
      <c r="AP13" s="514"/>
      <c r="AQ13" s="158"/>
    </row>
    <row r="14" spans="1:43" ht="19.5" customHeight="1">
      <c r="B14" s="159" t="s">
        <v>84</v>
      </c>
      <c r="C14" s="440"/>
      <c r="D14" s="441"/>
      <c r="E14" s="441"/>
      <c r="F14" s="441"/>
      <c r="G14" s="441"/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  <c r="U14" s="441"/>
      <c r="V14" s="441"/>
      <c r="W14" s="441"/>
      <c r="X14" s="441"/>
      <c r="Y14" s="441"/>
      <c r="Z14" s="441"/>
      <c r="AA14" s="442"/>
      <c r="AD14" s="166"/>
      <c r="AE14" s="167"/>
      <c r="AF14" s="168"/>
      <c r="AG14" s="169"/>
      <c r="AH14" s="169"/>
      <c r="AI14" s="170"/>
      <c r="AJ14" s="171"/>
      <c r="AK14" s="177"/>
      <c r="AL14" s="172"/>
      <c r="AM14" s="514"/>
      <c r="AN14" s="514"/>
      <c r="AO14" s="514"/>
      <c r="AP14" s="514"/>
    </row>
    <row r="15" spans="1:43" ht="19.5" customHeight="1">
      <c r="B15" s="159" t="s">
        <v>85</v>
      </c>
      <c r="C15" s="440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1"/>
      <c r="Y15" s="441"/>
      <c r="Z15" s="441"/>
      <c r="AA15" s="442"/>
      <c r="AD15" s="166"/>
      <c r="AE15" s="167"/>
      <c r="AF15" s="168"/>
      <c r="AG15" s="169"/>
      <c r="AH15" s="169"/>
      <c r="AI15" s="169"/>
      <c r="AJ15" s="171"/>
      <c r="AK15" s="176"/>
      <c r="AL15" s="172"/>
      <c r="AM15" s="514"/>
      <c r="AN15" s="514"/>
      <c r="AO15" s="514"/>
      <c r="AP15" s="514"/>
    </row>
    <row r="16" spans="1:43" ht="19.5" customHeight="1">
      <c r="B16" s="159" t="s">
        <v>86</v>
      </c>
      <c r="C16" s="440"/>
      <c r="D16" s="441"/>
      <c r="E16" s="441"/>
      <c r="F16" s="441"/>
      <c r="G16" s="441"/>
      <c r="H16" s="441"/>
      <c r="I16" s="441"/>
      <c r="J16" s="441"/>
      <c r="K16" s="441"/>
      <c r="L16" s="441"/>
      <c r="M16" s="441"/>
      <c r="N16" s="441"/>
      <c r="O16" s="441"/>
      <c r="P16" s="441"/>
      <c r="Q16" s="441"/>
      <c r="R16" s="441"/>
      <c r="S16" s="441"/>
      <c r="T16" s="441"/>
      <c r="U16" s="441"/>
      <c r="V16" s="441"/>
      <c r="W16" s="441"/>
      <c r="X16" s="441"/>
      <c r="Y16" s="441"/>
      <c r="Z16" s="441"/>
      <c r="AA16" s="442"/>
      <c r="AD16" s="166"/>
      <c r="AE16" s="167"/>
      <c r="AF16" s="168"/>
      <c r="AG16" s="169"/>
      <c r="AH16" s="169"/>
      <c r="AI16" s="169"/>
      <c r="AJ16" s="171"/>
      <c r="AK16" s="173"/>
      <c r="AL16" s="174"/>
      <c r="AM16" s="514"/>
      <c r="AN16" s="514"/>
      <c r="AO16" s="514"/>
      <c r="AP16" s="514"/>
    </row>
    <row r="17" spans="1:51" ht="19.5" customHeight="1">
      <c r="B17" s="159" t="s">
        <v>87</v>
      </c>
      <c r="C17" s="440"/>
      <c r="D17" s="441"/>
      <c r="E17" s="441"/>
      <c r="F17" s="441"/>
      <c r="G17" s="441"/>
      <c r="H17" s="441"/>
      <c r="I17" s="441"/>
      <c r="J17" s="441"/>
      <c r="K17" s="441"/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2"/>
      <c r="AD17" s="166"/>
      <c r="AE17" s="167"/>
      <c r="AF17" s="168"/>
      <c r="AG17" s="175"/>
      <c r="AH17" s="175"/>
      <c r="AI17" s="175"/>
      <c r="AJ17" s="171"/>
      <c r="AK17" s="175"/>
      <c r="AL17" s="166"/>
      <c r="AM17" s="178"/>
      <c r="AN17" s="178"/>
      <c r="AO17" s="178"/>
      <c r="AP17" s="178"/>
    </row>
    <row r="18" spans="1:51" ht="19.5" customHeight="1">
      <c r="B18" s="159" t="s">
        <v>88</v>
      </c>
      <c r="C18" s="440"/>
      <c r="D18" s="441"/>
      <c r="E18" s="441"/>
      <c r="F18" s="441"/>
      <c r="G18" s="441"/>
      <c r="H18" s="441"/>
      <c r="I18" s="441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41"/>
      <c r="V18" s="441"/>
      <c r="W18" s="441"/>
      <c r="X18" s="441"/>
      <c r="Y18" s="441"/>
      <c r="Z18" s="441"/>
      <c r="AA18" s="442"/>
      <c r="AD18" s="166"/>
      <c r="AE18" s="167"/>
      <c r="AF18" s="168"/>
      <c r="AG18" s="175"/>
      <c r="AH18" s="175"/>
      <c r="AI18" s="175"/>
      <c r="AJ18" s="171"/>
      <c r="AK18" s="175"/>
      <c r="AL18" s="176"/>
      <c r="AM18" s="178"/>
      <c r="AN18" s="178"/>
      <c r="AO18" s="178"/>
      <c r="AP18" s="179"/>
    </row>
    <row r="19" spans="1:51" ht="19.5" customHeight="1">
      <c r="B19" s="159" t="s">
        <v>89</v>
      </c>
      <c r="C19" s="440"/>
      <c r="D19" s="441"/>
      <c r="E19" s="441"/>
      <c r="F19" s="441"/>
      <c r="G19" s="441"/>
      <c r="H19" s="441"/>
      <c r="I19" s="441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  <c r="U19" s="441"/>
      <c r="V19" s="441"/>
      <c r="W19" s="441"/>
      <c r="X19" s="441"/>
      <c r="Y19" s="441"/>
      <c r="Z19" s="441"/>
      <c r="AA19" s="442"/>
    </row>
    <row r="20" spans="1:51" ht="19.5" customHeight="1">
      <c r="B20" s="159" t="s">
        <v>90</v>
      </c>
      <c r="C20" s="440"/>
      <c r="D20" s="441"/>
      <c r="E20" s="441"/>
      <c r="F20" s="441"/>
      <c r="G20" s="441"/>
      <c r="H20" s="441"/>
      <c r="I20" s="441"/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Z20" s="441"/>
      <c r="AA20" s="442"/>
    </row>
    <row r="21" spans="1:51"/>
    <row r="22" spans="1:51" ht="15.75" customHeight="1">
      <c r="A22" s="413" t="s">
        <v>91</v>
      </c>
      <c r="B22" s="413" t="s">
        <v>2</v>
      </c>
      <c r="C22" s="493" t="s">
        <v>109</v>
      </c>
      <c r="D22" s="494"/>
      <c r="E22" s="494"/>
      <c r="F22" s="494"/>
      <c r="G22" s="494"/>
      <c r="H22" s="494"/>
      <c r="I22" s="494"/>
      <c r="J22" s="495"/>
      <c r="K22" s="512"/>
      <c r="L22" s="513"/>
      <c r="M22" s="513"/>
      <c r="N22" s="513"/>
      <c r="O22" s="513"/>
      <c r="P22" s="513"/>
      <c r="Q22" s="513"/>
      <c r="R22" s="513"/>
      <c r="S22" s="513"/>
      <c r="T22" s="513"/>
      <c r="U22" s="513"/>
      <c r="V22" s="513"/>
      <c r="W22" s="513"/>
      <c r="X22" s="513"/>
      <c r="Y22" s="513"/>
      <c r="Z22" s="513"/>
      <c r="AA22" s="513"/>
      <c r="AB22" s="513"/>
      <c r="AC22" s="481" t="s">
        <v>20</v>
      </c>
      <c r="AD22" s="481"/>
      <c r="AE22" s="482"/>
      <c r="AF22" s="483" t="s">
        <v>110</v>
      </c>
      <c r="AG22" s="486" t="s">
        <v>116</v>
      </c>
      <c r="AH22" s="489" t="s">
        <v>117</v>
      </c>
      <c r="AI22" s="492" t="s">
        <v>92</v>
      </c>
      <c r="AJ22" s="492"/>
      <c r="AK22" s="492"/>
      <c r="AL22" s="492"/>
      <c r="AM22" s="480" t="s">
        <v>96</v>
      </c>
      <c r="AN22" s="112"/>
      <c r="AO22" s="112"/>
      <c r="AP22" s="112"/>
      <c r="AQ22" s="112"/>
    </row>
    <row r="23" spans="1:51" ht="18" customHeight="1">
      <c r="A23" s="414"/>
      <c r="B23" s="414"/>
      <c r="C23" s="496"/>
      <c r="D23" s="497"/>
      <c r="E23" s="497"/>
      <c r="F23" s="497"/>
      <c r="G23" s="497"/>
      <c r="H23" s="497"/>
      <c r="I23" s="497"/>
      <c r="J23" s="498"/>
      <c r="K23" s="502" t="s">
        <v>214</v>
      </c>
      <c r="L23" s="503"/>
      <c r="M23" s="503"/>
      <c r="N23" s="503"/>
      <c r="O23" s="503"/>
      <c r="P23" s="503"/>
      <c r="Q23" s="503"/>
      <c r="R23" s="503"/>
      <c r="S23" s="504"/>
      <c r="T23" s="508" t="s">
        <v>112</v>
      </c>
      <c r="U23" s="509"/>
      <c r="V23" s="509"/>
      <c r="W23" s="509"/>
      <c r="X23" s="509"/>
      <c r="Y23" s="509"/>
      <c r="Z23" s="509"/>
      <c r="AA23" s="509"/>
      <c r="AB23" s="509"/>
      <c r="AC23" s="481"/>
      <c r="AD23" s="481"/>
      <c r="AE23" s="482"/>
      <c r="AF23" s="484"/>
      <c r="AG23" s="487"/>
      <c r="AH23" s="490"/>
      <c r="AI23" s="492"/>
      <c r="AJ23" s="492"/>
      <c r="AK23" s="492"/>
      <c r="AL23" s="492"/>
      <c r="AM23" s="480"/>
      <c r="AN23" s="112"/>
      <c r="AO23" s="112"/>
      <c r="AP23" s="112"/>
      <c r="AQ23" s="112"/>
    </row>
    <row r="24" spans="1:51" ht="15" customHeight="1">
      <c r="A24" s="414"/>
      <c r="B24" s="414"/>
      <c r="C24" s="499"/>
      <c r="D24" s="500"/>
      <c r="E24" s="500"/>
      <c r="F24" s="500"/>
      <c r="G24" s="500"/>
      <c r="H24" s="500"/>
      <c r="I24" s="500"/>
      <c r="J24" s="501"/>
      <c r="K24" s="505"/>
      <c r="L24" s="506"/>
      <c r="M24" s="506"/>
      <c r="N24" s="506"/>
      <c r="O24" s="506"/>
      <c r="P24" s="506"/>
      <c r="Q24" s="506"/>
      <c r="R24" s="506"/>
      <c r="S24" s="507"/>
      <c r="T24" s="510"/>
      <c r="U24" s="511"/>
      <c r="V24" s="511"/>
      <c r="W24" s="511"/>
      <c r="X24" s="511"/>
      <c r="Y24" s="511"/>
      <c r="Z24" s="511"/>
      <c r="AA24" s="511"/>
      <c r="AB24" s="511"/>
      <c r="AC24" s="481"/>
      <c r="AD24" s="481"/>
      <c r="AE24" s="482"/>
      <c r="AF24" s="484"/>
      <c r="AG24" s="487"/>
      <c r="AH24" s="490"/>
      <c r="AI24" s="492"/>
      <c r="AJ24" s="492"/>
      <c r="AK24" s="492"/>
      <c r="AL24" s="492"/>
      <c r="AM24" s="480"/>
      <c r="AN24" s="112"/>
      <c r="AO24" s="112"/>
      <c r="AP24" s="112"/>
      <c r="AQ24" s="112"/>
    </row>
    <row r="25" spans="1:51">
      <c r="A25" s="415"/>
      <c r="B25" s="415"/>
      <c r="C25" s="118" t="str">
        <f t="shared" ref="C25:J25" si="0">IF(K25="","",K25)</f>
        <v>KD…</v>
      </c>
      <c r="D25" s="118" t="str">
        <f t="shared" si="0"/>
        <v>KD…</v>
      </c>
      <c r="E25" s="118" t="str">
        <f t="shared" si="0"/>
        <v>KD…</v>
      </c>
      <c r="F25" s="118" t="str">
        <f t="shared" si="0"/>
        <v>KD…</v>
      </c>
      <c r="G25" s="118" t="str">
        <f t="shared" si="0"/>
        <v>KD…</v>
      </c>
      <c r="H25" s="118" t="str">
        <f t="shared" si="0"/>
        <v>KD…</v>
      </c>
      <c r="I25" s="118" t="str">
        <f t="shared" si="0"/>
        <v>KD…</v>
      </c>
      <c r="J25" s="118" t="str">
        <f t="shared" si="0"/>
        <v>KD…</v>
      </c>
      <c r="K25" s="183" t="s">
        <v>213</v>
      </c>
      <c r="L25" s="183" t="s">
        <v>213</v>
      </c>
      <c r="M25" s="183" t="s">
        <v>213</v>
      </c>
      <c r="N25" s="183" t="s">
        <v>213</v>
      </c>
      <c r="O25" s="183" t="s">
        <v>213</v>
      </c>
      <c r="P25" s="183" t="s">
        <v>213</v>
      </c>
      <c r="Q25" s="183" t="s">
        <v>213</v>
      </c>
      <c r="R25" s="183" t="s">
        <v>213</v>
      </c>
      <c r="S25" s="181" t="s">
        <v>111</v>
      </c>
      <c r="T25" s="118" t="str">
        <f t="shared" ref="T25:AA25" si="1">IF(K25="","",K25)</f>
        <v>KD…</v>
      </c>
      <c r="U25" s="118" t="str">
        <f t="shared" si="1"/>
        <v>KD…</v>
      </c>
      <c r="V25" s="118" t="str">
        <f t="shared" si="1"/>
        <v>KD…</v>
      </c>
      <c r="W25" s="118" t="str">
        <f t="shared" si="1"/>
        <v>KD…</v>
      </c>
      <c r="X25" s="118" t="str">
        <f t="shared" si="1"/>
        <v>KD…</v>
      </c>
      <c r="Y25" s="118" t="str">
        <f t="shared" si="1"/>
        <v>KD…</v>
      </c>
      <c r="Z25" s="118" t="str">
        <f t="shared" si="1"/>
        <v>KD…</v>
      </c>
      <c r="AA25" s="118" t="str">
        <f t="shared" si="1"/>
        <v>KD…</v>
      </c>
      <c r="AB25" s="226" t="s">
        <v>113</v>
      </c>
      <c r="AC25" s="160" t="s">
        <v>114</v>
      </c>
      <c r="AD25" s="161" t="s">
        <v>115</v>
      </c>
      <c r="AE25" s="161" t="s">
        <v>111</v>
      </c>
      <c r="AF25" s="485"/>
      <c r="AG25" s="488"/>
      <c r="AH25" s="491"/>
      <c r="AI25" s="20" t="s">
        <v>118</v>
      </c>
      <c r="AJ25" s="19" t="s">
        <v>119</v>
      </c>
      <c r="AK25" s="19" t="s">
        <v>120</v>
      </c>
      <c r="AL25" s="20" t="s">
        <v>98</v>
      </c>
      <c r="AM25" s="20" t="s">
        <v>211</v>
      </c>
      <c r="AN25" s="112"/>
      <c r="AO25" s="412" t="s">
        <v>31</v>
      </c>
      <c r="AP25" s="412"/>
      <c r="AQ25" s="412"/>
      <c r="AR25" s="412"/>
      <c r="AS25" s="412"/>
      <c r="AT25" s="412"/>
      <c r="AU25" s="412"/>
      <c r="AV25" s="412"/>
      <c r="AW25" s="412"/>
      <c r="AX25" s="412"/>
      <c r="AY25" s="412"/>
    </row>
    <row r="26" spans="1:51">
      <c r="A26" s="157">
        <v>1</v>
      </c>
      <c r="B26" s="124" t="str">
        <f>Pengetahuan!B26</f>
        <v>ADID AKBAR</v>
      </c>
      <c r="C26" s="217" t="str">
        <f t="shared" ref="C26:J26" si="2">IFERROR(AVERAGE(K26,T26),"")</f>
        <v/>
      </c>
      <c r="D26" s="217" t="str">
        <f t="shared" si="2"/>
        <v/>
      </c>
      <c r="E26" s="217" t="str">
        <f t="shared" si="2"/>
        <v/>
      </c>
      <c r="F26" s="217" t="str">
        <f t="shared" si="2"/>
        <v/>
      </c>
      <c r="G26" s="217" t="str">
        <f t="shared" si="2"/>
        <v/>
      </c>
      <c r="H26" s="217" t="str">
        <f t="shared" si="2"/>
        <v/>
      </c>
      <c r="I26" s="217" t="str">
        <f t="shared" si="2"/>
        <v/>
      </c>
      <c r="J26" s="217" t="str">
        <f t="shared" si="2"/>
        <v/>
      </c>
      <c r="K26" s="128"/>
      <c r="L26" s="128"/>
      <c r="M26" s="128"/>
      <c r="N26" s="128"/>
      <c r="O26" s="128"/>
      <c r="P26" s="128"/>
      <c r="Q26" s="128"/>
      <c r="R26" s="128"/>
      <c r="S26" s="162" t="str">
        <f>IF(MAX(K26:R26)=0,"",MAX(K26:R26))</f>
        <v/>
      </c>
      <c r="T26" s="128"/>
      <c r="U26" s="128"/>
      <c r="V26" s="128"/>
      <c r="W26" s="128"/>
      <c r="X26" s="128"/>
      <c r="Y26" s="128"/>
      <c r="Z26" s="128"/>
      <c r="AA26" s="128"/>
      <c r="AB26" s="222" t="str">
        <f>IFERROR(AVERAGE(T26:AA26),"")</f>
        <v/>
      </c>
      <c r="AC26" s="129"/>
      <c r="AD26" s="129"/>
      <c r="AE26" s="157" t="str">
        <f>IF(MAX(AC26:AD26)=0,"",MAX(AC26:AD26))</f>
        <v/>
      </c>
      <c r="AF26" s="162" t="str">
        <f>S26</f>
        <v/>
      </c>
      <c r="AG26" s="125" t="str">
        <f>AB26</f>
        <v/>
      </c>
      <c r="AH26" s="157" t="str">
        <f t="shared" ref="AH26:AH33" si="3">AE26</f>
        <v/>
      </c>
      <c r="AI26" s="217" t="str">
        <f>IFERROR(AVERAGE(S26,AB26),"")</f>
        <v/>
      </c>
      <c r="AJ26" s="223" t="str">
        <f>IFERROR(ROUND(AI26,0),"")</f>
        <v/>
      </c>
      <c r="AK26" s="224" t="str">
        <f>IF(AJ26&lt;$AR$30,"1",IF(AJ26&lt;$AR$29,"2",IF(AJ26&lt;$AR$28,"3",IF(AJ26&lt;$AR$27,"4",""))))</f>
        <v/>
      </c>
      <c r="AL26" s="224" t="str">
        <f>IF(AJ26&lt;$AR$30,"D",IF(AJ26&lt;$AR$29,"C",IF(AJ26&lt;$AR$28,"B",IF(AJ26&lt;$AR$27,"A",""))))</f>
        <v/>
      </c>
      <c r="AM26" s="225" t="str">
        <f>IF(AJ26="","",IF(AJ26&lt;$AP$29,"BT","T"))</f>
        <v/>
      </c>
      <c r="AN26" s="112"/>
      <c r="AO26" s="147" t="s">
        <v>32</v>
      </c>
      <c r="AP26" s="446" t="s">
        <v>13</v>
      </c>
      <c r="AQ26" s="447"/>
      <c r="AR26" s="448"/>
      <c r="AS26" s="449" t="s">
        <v>7</v>
      </c>
      <c r="AT26" s="449"/>
      <c r="AU26" s="449"/>
      <c r="AV26" s="450" t="s">
        <v>8</v>
      </c>
      <c r="AW26" s="450"/>
      <c r="AX26" s="450"/>
      <c r="AY26" s="450"/>
    </row>
    <row r="27" spans="1:51" ht="16.5">
      <c r="A27" s="157">
        <v>2</v>
      </c>
      <c r="B27" s="124" t="str">
        <f>Pengetahuan!B27</f>
        <v>ABDUL AZZIZ</v>
      </c>
      <c r="C27" s="217" t="str">
        <f t="shared" ref="C27:C50" si="4">IFERROR(AVERAGE(K27,T27),"")</f>
        <v/>
      </c>
      <c r="D27" s="217" t="str">
        <f t="shared" ref="D27:D50" si="5">IFERROR(AVERAGE(L27,U27),"")</f>
        <v/>
      </c>
      <c r="E27" s="217" t="str">
        <f t="shared" ref="E27:E50" si="6">IFERROR(AVERAGE(M27,V27),"")</f>
        <v/>
      </c>
      <c r="F27" s="217" t="str">
        <f t="shared" ref="F27:F50" si="7">IFERROR(AVERAGE(N27,W27),"")</f>
        <v/>
      </c>
      <c r="G27" s="217" t="str">
        <f t="shared" ref="G27:G50" si="8">IFERROR(AVERAGE(O27,X27),"")</f>
        <v/>
      </c>
      <c r="H27" s="217" t="str">
        <f t="shared" ref="H27:H50" si="9">IFERROR(AVERAGE(P27,Y27),"")</f>
        <v/>
      </c>
      <c r="I27" s="217" t="str">
        <f t="shared" ref="I27:I50" si="10">IFERROR(AVERAGE(Q27,Z27),"")</f>
        <v/>
      </c>
      <c r="J27" s="217" t="str">
        <f t="shared" ref="J27:J50" si="11">IFERROR(AVERAGE(R27,AA27),"")</f>
        <v/>
      </c>
      <c r="K27" s="128"/>
      <c r="L27" s="128"/>
      <c r="M27" s="128"/>
      <c r="N27" s="128"/>
      <c r="O27" s="128"/>
      <c r="P27" s="128"/>
      <c r="Q27" s="128"/>
      <c r="R27" s="128"/>
      <c r="S27" s="162" t="str">
        <f t="shared" ref="S27:S48" si="12">IF(MAX(K27:R27)=0,"",MAX(K27:R27))</f>
        <v/>
      </c>
      <c r="T27" s="128"/>
      <c r="U27" s="128"/>
      <c r="V27" s="128"/>
      <c r="W27" s="128"/>
      <c r="X27" s="128"/>
      <c r="Y27" s="128"/>
      <c r="Z27" s="128"/>
      <c r="AA27" s="128"/>
      <c r="AB27" s="222" t="str">
        <f t="shared" ref="AB27:AB48" si="13">IFERROR(AVERAGE(T27:AA27),"")</f>
        <v/>
      </c>
      <c r="AC27" s="129"/>
      <c r="AD27" s="129"/>
      <c r="AE27" s="157" t="str">
        <f t="shared" ref="AE27:AE48" si="14">IF(MAX(AC27:AD27)=0,"",MAX(AC27:AD27))</f>
        <v/>
      </c>
      <c r="AF27" s="162" t="str">
        <f t="shared" ref="AF27:AF48" si="15">S27</f>
        <v/>
      </c>
      <c r="AG27" s="125" t="str">
        <f>AB27</f>
        <v/>
      </c>
      <c r="AH27" s="157" t="str">
        <f t="shared" si="3"/>
        <v/>
      </c>
      <c r="AI27" s="217" t="str">
        <f t="shared" ref="AI27:AI48" si="16">IFERROR(AVERAGE(S27,AB27),"")</f>
        <v/>
      </c>
      <c r="AJ27" s="223" t="str">
        <f>IFERROR(ROUND(AI27,0),"")</f>
        <v/>
      </c>
      <c r="AK27" s="224" t="str">
        <f t="shared" ref="AK27:AK48" si="17">IF(AJ27&lt;$AR$30,"1",IF(AJ27&lt;$AR$29,"2",IF(AJ27&lt;$AR$28,"3",IF(AJ27&lt;$AR$27,"4",""))))</f>
        <v/>
      </c>
      <c r="AL27" s="224" t="str">
        <f t="shared" ref="AL27:AL48" si="18">IF(AJ27&lt;$AR$30,"D",IF(AJ27&lt;$AR$29,"C",IF(AJ27&lt;$AR$28,"B",IF(AJ27&lt;$AR$27,"A",""))))</f>
        <v/>
      </c>
      <c r="AM27" s="225" t="str">
        <f t="shared" ref="AM27:AM48" si="19">IF(AJ27="","",IF(AJ27&lt;$AP$29,"BT","T"))</f>
        <v/>
      </c>
      <c r="AN27" s="112"/>
      <c r="AO27" s="147" t="s">
        <v>33</v>
      </c>
      <c r="AP27" s="148">
        <f>Pengetahuan!AO27</f>
        <v>89</v>
      </c>
      <c r="AQ27" s="149" t="s">
        <v>210</v>
      </c>
      <c r="AR27" s="148">
        <v>100</v>
      </c>
      <c r="AS27" s="150">
        <f>AP27</f>
        <v>89</v>
      </c>
      <c r="AT27" s="151" t="s">
        <v>210</v>
      </c>
      <c r="AU27" s="150">
        <v>100</v>
      </c>
      <c r="AV27" s="152" t="s">
        <v>37</v>
      </c>
      <c r="AW27" s="153" t="s">
        <v>38</v>
      </c>
      <c r="AX27" s="188">
        <v>4</v>
      </c>
      <c r="AY27" s="154" t="s">
        <v>39</v>
      </c>
    </row>
    <row r="28" spans="1:51" ht="16.5">
      <c r="A28" s="157">
        <v>3</v>
      </c>
      <c r="B28" s="124" t="str">
        <f>Pengetahuan!B28</f>
        <v>AFRIZAL</v>
      </c>
      <c r="C28" s="217" t="str">
        <f t="shared" si="4"/>
        <v/>
      </c>
      <c r="D28" s="217" t="str">
        <f t="shared" si="5"/>
        <v/>
      </c>
      <c r="E28" s="217" t="str">
        <f t="shared" si="6"/>
        <v/>
      </c>
      <c r="F28" s="217" t="str">
        <f t="shared" si="7"/>
        <v/>
      </c>
      <c r="G28" s="217" t="str">
        <f t="shared" si="8"/>
        <v/>
      </c>
      <c r="H28" s="217" t="str">
        <f t="shared" si="9"/>
        <v/>
      </c>
      <c r="I28" s="217" t="str">
        <f t="shared" si="10"/>
        <v/>
      </c>
      <c r="J28" s="217" t="str">
        <f t="shared" si="11"/>
        <v/>
      </c>
      <c r="K28" s="128"/>
      <c r="L28" s="128"/>
      <c r="M28" s="128"/>
      <c r="N28" s="128"/>
      <c r="O28" s="128"/>
      <c r="P28" s="128"/>
      <c r="Q28" s="128"/>
      <c r="R28" s="128"/>
      <c r="S28" s="162" t="str">
        <f t="shared" si="12"/>
        <v/>
      </c>
      <c r="T28" s="128"/>
      <c r="U28" s="128"/>
      <c r="V28" s="128"/>
      <c r="W28" s="128"/>
      <c r="X28" s="128"/>
      <c r="Y28" s="128"/>
      <c r="Z28" s="128"/>
      <c r="AA28" s="128"/>
      <c r="AB28" s="222" t="str">
        <f t="shared" si="13"/>
        <v/>
      </c>
      <c r="AC28" s="129"/>
      <c r="AD28" s="129"/>
      <c r="AE28" s="157" t="str">
        <f t="shared" si="14"/>
        <v/>
      </c>
      <c r="AF28" s="162" t="str">
        <f t="shared" si="15"/>
        <v/>
      </c>
      <c r="AG28" s="125" t="str">
        <f>AB28</f>
        <v/>
      </c>
      <c r="AH28" s="157" t="str">
        <f t="shared" si="3"/>
        <v/>
      </c>
      <c r="AI28" s="217" t="str">
        <f t="shared" si="16"/>
        <v/>
      </c>
      <c r="AJ28" s="223" t="str">
        <f t="shared" ref="AJ28:AJ48" si="20">IFERROR(ROUND(AI28,0),"")</f>
        <v/>
      </c>
      <c r="AK28" s="224" t="str">
        <f t="shared" si="17"/>
        <v/>
      </c>
      <c r="AL28" s="224" t="str">
        <f t="shared" si="18"/>
        <v/>
      </c>
      <c r="AM28" s="225" t="str">
        <f t="shared" si="19"/>
        <v/>
      </c>
      <c r="AN28" s="112"/>
      <c r="AO28" s="147" t="s">
        <v>34</v>
      </c>
      <c r="AP28" s="148">
        <f>Pengetahuan!AO28</f>
        <v>84</v>
      </c>
      <c r="AQ28" s="149" t="s">
        <v>210</v>
      </c>
      <c r="AR28" s="148">
        <f>AP27</f>
        <v>89</v>
      </c>
      <c r="AS28" s="150">
        <f>AP28</f>
        <v>84</v>
      </c>
      <c r="AT28" s="151" t="s">
        <v>210</v>
      </c>
      <c r="AU28" s="150">
        <f>AP27</f>
        <v>89</v>
      </c>
      <c r="AV28" s="152" t="s">
        <v>37</v>
      </c>
      <c r="AW28" s="153" t="s">
        <v>38</v>
      </c>
      <c r="AX28" s="188">
        <v>3</v>
      </c>
      <c r="AY28" s="154" t="s">
        <v>34</v>
      </c>
    </row>
    <row r="29" spans="1:51" ht="16.5">
      <c r="A29" s="157">
        <v>4</v>
      </c>
      <c r="B29" s="124" t="str">
        <f>Pengetahuan!B29</f>
        <v>APRILNINGSIH SUSILAWATI</v>
      </c>
      <c r="C29" s="217" t="str">
        <f t="shared" si="4"/>
        <v/>
      </c>
      <c r="D29" s="217" t="str">
        <f t="shared" si="5"/>
        <v/>
      </c>
      <c r="E29" s="217" t="str">
        <f t="shared" si="6"/>
        <v/>
      </c>
      <c r="F29" s="217" t="str">
        <f t="shared" si="7"/>
        <v/>
      </c>
      <c r="G29" s="217" t="str">
        <f t="shared" si="8"/>
        <v/>
      </c>
      <c r="H29" s="217" t="str">
        <f t="shared" si="9"/>
        <v/>
      </c>
      <c r="I29" s="217" t="str">
        <f t="shared" si="10"/>
        <v/>
      </c>
      <c r="J29" s="217" t="str">
        <f t="shared" si="11"/>
        <v/>
      </c>
      <c r="K29" s="128"/>
      <c r="L29" s="128"/>
      <c r="M29" s="128"/>
      <c r="N29" s="128"/>
      <c r="O29" s="128"/>
      <c r="P29" s="128"/>
      <c r="Q29" s="128"/>
      <c r="R29" s="128"/>
      <c r="S29" s="162" t="str">
        <f t="shared" si="12"/>
        <v/>
      </c>
      <c r="T29" s="128"/>
      <c r="U29" s="128"/>
      <c r="V29" s="128"/>
      <c r="W29" s="128"/>
      <c r="X29" s="128"/>
      <c r="Y29" s="128"/>
      <c r="Z29" s="128"/>
      <c r="AA29" s="128"/>
      <c r="AB29" s="222" t="str">
        <f t="shared" si="13"/>
        <v/>
      </c>
      <c r="AC29" s="129"/>
      <c r="AD29" s="129"/>
      <c r="AE29" s="157" t="str">
        <f t="shared" si="14"/>
        <v/>
      </c>
      <c r="AF29" s="162" t="str">
        <f t="shared" si="15"/>
        <v/>
      </c>
      <c r="AG29" s="125" t="str">
        <f>AB29</f>
        <v/>
      </c>
      <c r="AH29" s="157" t="str">
        <f t="shared" si="3"/>
        <v/>
      </c>
      <c r="AI29" s="217" t="str">
        <f t="shared" si="16"/>
        <v/>
      </c>
      <c r="AJ29" s="223" t="str">
        <f t="shared" si="20"/>
        <v/>
      </c>
      <c r="AK29" s="224" t="str">
        <f t="shared" si="17"/>
        <v/>
      </c>
      <c r="AL29" s="224" t="str">
        <f t="shared" si="18"/>
        <v/>
      </c>
      <c r="AM29" s="225" t="str">
        <f t="shared" si="19"/>
        <v/>
      </c>
      <c r="AN29" s="112"/>
      <c r="AO29" s="147" t="s">
        <v>35</v>
      </c>
      <c r="AP29" s="148">
        <f>Pengetahuan!AO29</f>
        <v>76</v>
      </c>
      <c r="AQ29" s="149" t="s">
        <v>210</v>
      </c>
      <c r="AR29" s="148">
        <f>AP28</f>
        <v>84</v>
      </c>
      <c r="AS29" s="150">
        <f>AP29</f>
        <v>76</v>
      </c>
      <c r="AT29" s="151" t="s">
        <v>210</v>
      </c>
      <c r="AU29" s="150">
        <f>AP28</f>
        <v>84</v>
      </c>
      <c r="AV29" s="152" t="s">
        <v>37</v>
      </c>
      <c r="AW29" s="153" t="s">
        <v>38</v>
      </c>
      <c r="AX29" s="188">
        <v>2</v>
      </c>
      <c r="AY29" s="154" t="s">
        <v>35</v>
      </c>
    </row>
    <row r="30" spans="1:51" ht="16.5">
      <c r="A30" s="157">
        <v>5</v>
      </c>
      <c r="B30" s="124" t="str">
        <f>Pengetahuan!B30</f>
        <v>ANDRA SAPUTRA</v>
      </c>
      <c r="C30" s="217" t="str">
        <f t="shared" si="4"/>
        <v/>
      </c>
      <c r="D30" s="217" t="str">
        <f t="shared" si="5"/>
        <v/>
      </c>
      <c r="E30" s="217" t="str">
        <f t="shared" si="6"/>
        <v/>
      </c>
      <c r="F30" s="217" t="str">
        <f t="shared" si="7"/>
        <v/>
      </c>
      <c r="G30" s="217" t="str">
        <f t="shared" si="8"/>
        <v/>
      </c>
      <c r="H30" s="217" t="str">
        <f t="shared" si="9"/>
        <v/>
      </c>
      <c r="I30" s="217" t="str">
        <f t="shared" si="10"/>
        <v/>
      </c>
      <c r="J30" s="217" t="str">
        <f t="shared" si="11"/>
        <v/>
      </c>
      <c r="K30" s="128"/>
      <c r="L30" s="128"/>
      <c r="M30" s="128"/>
      <c r="N30" s="128"/>
      <c r="O30" s="128"/>
      <c r="P30" s="128"/>
      <c r="Q30" s="128"/>
      <c r="R30" s="128"/>
      <c r="S30" s="162" t="str">
        <f t="shared" si="12"/>
        <v/>
      </c>
      <c r="T30" s="128"/>
      <c r="U30" s="128"/>
      <c r="V30" s="128"/>
      <c r="W30" s="128"/>
      <c r="X30" s="128"/>
      <c r="Y30" s="128"/>
      <c r="Z30" s="128"/>
      <c r="AA30" s="128"/>
      <c r="AB30" s="222" t="str">
        <f t="shared" si="13"/>
        <v/>
      </c>
      <c r="AC30" s="129"/>
      <c r="AD30" s="129"/>
      <c r="AE30" s="157" t="str">
        <f t="shared" si="14"/>
        <v/>
      </c>
      <c r="AF30" s="162" t="str">
        <f t="shared" si="15"/>
        <v/>
      </c>
      <c r="AG30" s="125" t="str">
        <f>AB30</f>
        <v/>
      </c>
      <c r="AH30" s="157" t="str">
        <f t="shared" si="3"/>
        <v/>
      </c>
      <c r="AI30" s="217" t="str">
        <f t="shared" si="16"/>
        <v/>
      </c>
      <c r="AJ30" s="223" t="str">
        <f t="shared" si="20"/>
        <v/>
      </c>
      <c r="AK30" s="224" t="str">
        <f t="shared" si="17"/>
        <v/>
      </c>
      <c r="AL30" s="224" t="str">
        <f t="shared" si="18"/>
        <v/>
      </c>
      <c r="AM30" s="225" t="str">
        <f t="shared" si="19"/>
        <v/>
      </c>
      <c r="AN30" s="112"/>
      <c r="AO30" s="147" t="s">
        <v>36</v>
      </c>
      <c r="AP30" s="148">
        <f>Pengetahuan!AO30</f>
        <v>0</v>
      </c>
      <c r="AQ30" s="149" t="s">
        <v>210</v>
      </c>
      <c r="AR30" s="148">
        <f>AP29</f>
        <v>76</v>
      </c>
      <c r="AS30" s="150">
        <f>AP30</f>
        <v>0</v>
      </c>
      <c r="AT30" s="151" t="s">
        <v>210</v>
      </c>
      <c r="AU30" s="150">
        <f>AP29</f>
        <v>76</v>
      </c>
      <c r="AV30" s="152" t="s">
        <v>37</v>
      </c>
      <c r="AW30" s="153" t="s">
        <v>38</v>
      </c>
      <c r="AX30" s="188">
        <v>1</v>
      </c>
      <c r="AY30" s="154" t="s">
        <v>40</v>
      </c>
    </row>
    <row r="31" spans="1:51">
      <c r="A31" s="157">
        <v>6</v>
      </c>
      <c r="B31" s="124" t="str">
        <f>Pengetahuan!B31</f>
        <v>Aulia Putri Ramadani</v>
      </c>
      <c r="C31" s="217" t="str">
        <f t="shared" si="4"/>
        <v/>
      </c>
      <c r="D31" s="217" t="str">
        <f t="shared" si="5"/>
        <v/>
      </c>
      <c r="E31" s="217" t="str">
        <f t="shared" si="6"/>
        <v/>
      </c>
      <c r="F31" s="217" t="str">
        <f t="shared" si="7"/>
        <v/>
      </c>
      <c r="G31" s="217" t="str">
        <f t="shared" si="8"/>
        <v/>
      </c>
      <c r="H31" s="217" t="str">
        <f t="shared" si="9"/>
        <v/>
      </c>
      <c r="I31" s="217" t="str">
        <f t="shared" si="10"/>
        <v/>
      </c>
      <c r="J31" s="217" t="str">
        <f t="shared" si="11"/>
        <v/>
      </c>
      <c r="K31" s="128"/>
      <c r="L31" s="128"/>
      <c r="M31" s="128"/>
      <c r="N31" s="128"/>
      <c r="O31" s="128"/>
      <c r="P31" s="128"/>
      <c r="Q31" s="128"/>
      <c r="R31" s="128"/>
      <c r="S31" s="162" t="str">
        <f t="shared" si="12"/>
        <v/>
      </c>
      <c r="T31" s="128"/>
      <c r="U31" s="128"/>
      <c r="V31" s="128"/>
      <c r="W31" s="128"/>
      <c r="X31" s="128"/>
      <c r="Y31" s="128"/>
      <c r="Z31" s="128"/>
      <c r="AA31" s="128"/>
      <c r="AB31" s="222" t="str">
        <f t="shared" si="13"/>
        <v/>
      </c>
      <c r="AC31" s="129"/>
      <c r="AD31" s="129"/>
      <c r="AE31" s="157" t="str">
        <f t="shared" si="14"/>
        <v/>
      </c>
      <c r="AF31" s="162" t="str">
        <f t="shared" si="15"/>
        <v/>
      </c>
      <c r="AG31" s="125" t="str">
        <f t="shared" ref="AG31:AG48" si="21">AB31</f>
        <v/>
      </c>
      <c r="AH31" s="157" t="str">
        <f t="shared" si="3"/>
        <v/>
      </c>
      <c r="AI31" s="217" t="str">
        <f t="shared" si="16"/>
        <v/>
      </c>
      <c r="AJ31" s="223" t="str">
        <f t="shared" si="20"/>
        <v/>
      </c>
      <c r="AK31" s="224" t="str">
        <f t="shared" si="17"/>
        <v/>
      </c>
      <c r="AL31" s="224" t="str">
        <f t="shared" si="18"/>
        <v/>
      </c>
      <c r="AM31" s="225" t="str">
        <f t="shared" si="19"/>
        <v/>
      </c>
      <c r="AN31" s="112"/>
      <c r="AO31" s="112"/>
      <c r="AP31" s="112"/>
      <c r="AQ31" s="112"/>
    </row>
    <row r="32" spans="1:51">
      <c r="A32" s="157">
        <v>7</v>
      </c>
      <c r="B32" s="124" t="str">
        <f>Pengetahuan!B32</f>
        <v>Azhar</v>
      </c>
      <c r="C32" s="217" t="str">
        <f t="shared" si="4"/>
        <v/>
      </c>
      <c r="D32" s="217" t="str">
        <f t="shared" si="5"/>
        <v/>
      </c>
      <c r="E32" s="217" t="str">
        <f t="shared" si="6"/>
        <v/>
      </c>
      <c r="F32" s="217" t="str">
        <f t="shared" si="7"/>
        <v/>
      </c>
      <c r="G32" s="217" t="str">
        <f t="shared" si="8"/>
        <v/>
      </c>
      <c r="H32" s="217" t="str">
        <f t="shared" si="9"/>
        <v/>
      </c>
      <c r="I32" s="217" t="str">
        <f t="shared" si="10"/>
        <v/>
      </c>
      <c r="J32" s="217" t="str">
        <f t="shared" si="11"/>
        <v/>
      </c>
      <c r="K32" s="128"/>
      <c r="L32" s="128"/>
      <c r="M32" s="128"/>
      <c r="N32" s="128"/>
      <c r="O32" s="128"/>
      <c r="P32" s="128"/>
      <c r="Q32" s="128"/>
      <c r="R32" s="128"/>
      <c r="S32" s="162" t="str">
        <f t="shared" si="12"/>
        <v/>
      </c>
      <c r="T32" s="128"/>
      <c r="U32" s="128"/>
      <c r="V32" s="128"/>
      <c r="W32" s="128"/>
      <c r="X32" s="128"/>
      <c r="Y32" s="128"/>
      <c r="Z32" s="128"/>
      <c r="AA32" s="128"/>
      <c r="AB32" s="222" t="str">
        <f t="shared" si="13"/>
        <v/>
      </c>
      <c r="AC32" s="129"/>
      <c r="AD32" s="129"/>
      <c r="AE32" s="157" t="str">
        <f t="shared" si="14"/>
        <v/>
      </c>
      <c r="AF32" s="162" t="str">
        <f t="shared" si="15"/>
        <v/>
      </c>
      <c r="AG32" s="125" t="str">
        <f t="shared" si="21"/>
        <v/>
      </c>
      <c r="AH32" s="157" t="str">
        <f t="shared" si="3"/>
        <v/>
      </c>
      <c r="AI32" s="217" t="str">
        <f t="shared" si="16"/>
        <v/>
      </c>
      <c r="AJ32" s="223" t="str">
        <f t="shared" si="20"/>
        <v/>
      </c>
      <c r="AK32" s="224" t="str">
        <f t="shared" si="17"/>
        <v/>
      </c>
      <c r="AL32" s="224" t="str">
        <f t="shared" si="18"/>
        <v/>
      </c>
      <c r="AM32" s="225" t="str">
        <f t="shared" si="19"/>
        <v/>
      </c>
      <c r="AN32" s="112"/>
      <c r="AO32" s="112"/>
      <c r="AP32" s="112"/>
      <c r="AQ32" s="112"/>
    </row>
    <row r="33" spans="1:43">
      <c r="A33" s="157">
        <v>8</v>
      </c>
      <c r="B33" s="124" t="str">
        <f>Pengetahuan!B33</f>
        <v>DINDA PUTRI</v>
      </c>
      <c r="C33" s="217" t="str">
        <f t="shared" si="4"/>
        <v/>
      </c>
      <c r="D33" s="217" t="str">
        <f t="shared" si="5"/>
        <v/>
      </c>
      <c r="E33" s="217" t="str">
        <f t="shared" si="6"/>
        <v/>
      </c>
      <c r="F33" s="217" t="str">
        <f t="shared" si="7"/>
        <v/>
      </c>
      <c r="G33" s="217" t="str">
        <f t="shared" si="8"/>
        <v/>
      </c>
      <c r="H33" s="217" t="str">
        <f t="shared" si="9"/>
        <v/>
      </c>
      <c r="I33" s="217" t="str">
        <f t="shared" si="10"/>
        <v/>
      </c>
      <c r="J33" s="217" t="str">
        <f t="shared" si="11"/>
        <v/>
      </c>
      <c r="K33" s="128"/>
      <c r="L33" s="128"/>
      <c r="M33" s="128"/>
      <c r="N33" s="128"/>
      <c r="O33" s="128"/>
      <c r="P33" s="128"/>
      <c r="Q33" s="128"/>
      <c r="R33" s="128"/>
      <c r="S33" s="162" t="str">
        <f t="shared" si="12"/>
        <v/>
      </c>
      <c r="T33" s="128"/>
      <c r="U33" s="128"/>
      <c r="V33" s="128"/>
      <c r="W33" s="128"/>
      <c r="X33" s="128"/>
      <c r="Y33" s="128"/>
      <c r="Z33" s="128"/>
      <c r="AA33" s="128"/>
      <c r="AB33" s="222" t="str">
        <f t="shared" si="13"/>
        <v/>
      </c>
      <c r="AC33" s="129"/>
      <c r="AD33" s="129"/>
      <c r="AE33" s="157" t="str">
        <f t="shared" si="14"/>
        <v/>
      </c>
      <c r="AF33" s="162" t="str">
        <f t="shared" si="15"/>
        <v/>
      </c>
      <c r="AG33" s="125" t="str">
        <f t="shared" si="21"/>
        <v/>
      </c>
      <c r="AH33" s="157" t="str">
        <f t="shared" si="3"/>
        <v/>
      </c>
      <c r="AI33" s="217" t="str">
        <f t="shared" si="16"/>
        <v/>
      </c>
      <c r="AJ33" s="223" t="str">
        <f t="shared" si="20"/>
        <v/>
      </c>
      <c r="AK33" s="224" t="str">
        <f t="shared" si="17"/>
        <v/>
      </c>
      <c r="AL33" s="224" t="str">
        <f t="shared" si="18"/>
        <v/>
      </c>
      <c r="AM33" s="225" t="str">
        <f t="shared" si="19"/>
        <v/>
      </c>
      <c r="AN33" s="112"/>
      <c r="AO33" s="112"/>
      <c r="AP33" s="112"/>
      <c r="AQ33" s="112"/>
    </row>
    <row r="34" spans="1:43">
      <c r="A34" s="157">
        <v>9</v>
      </c>
      <c r="B34" s="124" t="str">
        <f>Pengetahuan!B34</f>
        <v>DONI</v>
      </c>
      <c r="C34" s="217" t="str">
        <f t="shared" si="4"/>
        <v/>
      </c>
      <c r="D34" s="217" t="str">
        <f t="shared" si="5"/>
        <v/>
      </c>
      <c r="E34" s="217" t="str">
        <f t="shared" si="6"/>
        <v/>
      </c>
      <c r="F34" s="217" t="str">
        <f t="shared" si="7"/>
        <v/>
      </c>
      <c r="G34" s="217" t="str">
        <f t="shared" si="8"/>
        <v/>
      </c>
      <c r="H34" s="217" t="str">
        <f t="shared" si="9"/>
        <v/>
      </c>
      <c r="I34" s="217" t="str">
        <f t="shared" si="10"/>
        <v/>
      </c>
      <c r="J34" s="217" t="str">
        <f t="shared" si="11"/>
        <v/>
      </c>
      <c r="K34" s="128"/>
      <c r="L34" s="128"/>
      <c r="M34" s="128"/>
      <c r="N34" s="128"/>
      <c r="O34" s="128"/>
      <c r="P34" s="128"/>
      <c r="Q34" s="128"/>
      <c r="R34" s="128"/>
      <c r="S34" s="162" t="str">
        <f t="shared" si="12"/>
        <v/>
      </c>
      <c r="T34" s="128"/>
      <c r="U34" s="128"/>
      <c r="V34" s="128"/>
      <c r="W34" s="128"/>
      <c r="X34" s="128"/>
      <c r="Y34" s="128"/>
      <c r="Z34" s="128"/>
      <c r="AA34" s="128"/>
      <c r="AB34" s="222" t="str">
        <f t="shared" si="13"/>
        <v/>
      </c>
      <c r="AC34" s="129"/>
      <c r="AD34" s="129"/>
      <c r="AE34" s="157" t="str">
        <f t="shared" si="14"/>
        <v/>
      </c>
      <c r="AF34" s="162" t="str">
        <f t="shared" si="15"/>
        <v/>
      </c>
      <c r="AG34" s="125" t="str">
        <f t="shared" si="21"/>
        <v/>
      </c>
      <c r="AH34" s="157" t="str">
        <f t="shared" ref="AH34:AH48" si="22">AE34</f>
        <v/>
      </c>
      <c r="AI34" s="217" t="str">
        <f t="shared" si="16"/>
        <v/>
      </c>
      <c r="AJ34" s="223" t="str">
        <f t="shared" si="20"/>
        <v/>
      </c>
      <c r="AK34" s="224" t="str">
        <f t="shared" si="17"/>
        <v/>
      </c>
      <c r="AL34" s="224" t="str">
        <f t="shared" si="18"/>
        <v/>
      </c>
      <c r="AM34" s="225" t="str">
        <f t="shared" si="19"/>
        <v/>
      </c>
      <c r="AN34" s="112"/>
      <c r="AO34" s="112"/>
      <c r="AP34" s="112"/>
      <c r="AQ34" s="112"/>
    </row>
    <row r="35" spans="1:43">
      <c r="A35" s="157">
        <v>10</v>
      </c>
      <c r="B35" s="124" t="str">
        <f>Pengetahuan!B35</f>
        <v xml:space="preserve">ERIKA PUTRI </v>
      </c>
      <c r="C35" s="217" t="str">
        <f t="shared" si="4"/>
        <v/>
      </c>
      <c r="D35" s="217" t="str">
        <f t="shared" si="5"/>
        <v/>
      </c>
      <c r="E35" s="217" t="str">
        <f t="shared" si="6"/>
        <v/>
      </c>
      <c r="F35" s="217" t="str">
        <f t="shared" si="7"/>
        <v/>
      </c>
      <c r="G35" s="217" t="str">
        <f t="shared" si="8"/>
        <v/>
      </c>
      <c r="H35" s="217" t="str">
        <f t="shared" si="9"/>
        <v/>
      </c>
      <c r="I35" s="217" t="str">
        <f t="shared" si="10"/>
        <v/>
      </c>
      <c r="J35" s="217" t="str">
        <f t="shared" si="11"/>
        <v/>
      </c>
      <c r="K35" s="128"/>
      <c r="L35" s="128"/>
      <c r="M35" s="128"/>
      <c r="N35" s="128"/>
      <c r="O35" s="128"/>
      <c r="P35" s="128"/>
      <c r="Q35" s="128"/>
      <c r="R35" s="128"/>
      <c r="S35" s="162" t="str">
        <f t="shared" si="12"/>
        <v/>
      </c>
      <c r="T35" s="128"/>
      <c r="U35" s="128"/>
      <c r="V35" s="128"/>
      <c r="W35" s="128"/>
      <c r="X35" s="128"/>
      <c r="Y35" s="128"/>
      <c r="Z35" s="128"/>
      <c r="AA35" s="128"/>
      <c r="AB35" s="222" t="str">
        <f t="shared" si="13"/>
        <v/>
      </c>
      <c r="AC35" s="129"/>
      <c r="AD35" s="129"/>
      <c r="AE35" s="157" t="str">
        <f t="shared" si="14"/>
        <v/>
      </c>
      <c r="AF35" s="162" t="str">
        <f t="shared" si="15"/>
        <v/>
      </c>
      <c r="AG35" s="125" t="str">
        <f t="shared" si="21"/>
        <v/>
      </c>
      <c r="AH35" s="157" t="str">
        <f t="shared" si="22"/>
        <v/>
      </c>
      <c r="AI35" s="217" t="str">
        <f t="shared" si="16"/>
        <v/>
      </c>
      <c r="AJ35" s="223" t="str">
        <f t="shared" si="20"/>
        <v/>
      </c>
      <c r="AK35" s="224" t="str">
        <f t="shared" si="17"/>
        <v/>
      </c>
      <c r="AL35" s="224" t="str">
        <f t="shared" si="18"/>
        <v/>
      </c>
      <c r="AM35" s="225" t="str">
        <f t="shared" si="19"/>
        <v/>
      </c>
      <c r="AN35" s="112"/>
      <c r="AO35" s="112"/>
      <c r="AP35" s="112"/>
      <c r="AQ35" s="112"/>
    </row>
    <row r="36" spans="1:43">
      <c r="A36" s="157">
        <v>11</v>
      </c>
      <c r="B36" s="124" t="str">
        <f>Pengetahuan!B36</f>
        <v>faizah Anggriani</v>
      </c>
      <c r="C36" s="217" t="str">
        <f t="shared" si="4"/>
        <v/>
      </c>
      <c r="D36" s="217" t="str">
        <f t="shared" si="5"/>
        <v/>
      </c>
      <c r="E36" s="217" t="str">
        <f t="shared" si="6"/>
        <v/>
      </c>
      <c r="F36" s="217" t="str">
        <f t="shared" si="7"/>
        <v/>
      </c>
      <c r="G36" s="217" t="str">
        <f t="shared" si="8"/>
        <v/>
      </c>
      <c r="H36" s="217" t="str">
        <f t="shared" si="9"/>
        <v/>
      </c>
      <c r="I36" s="217" t="str">
        <f t="shared" si="10"/>
        <v/>
      </c>
      <c r="J36" s="217" t="str">
        <f t="shared" si="11"/>
        <v/>
      </c>
      <c r="K36" s="128"/>
      <c r="L36" s="128"/>
      <c r="M36" s="128"/>
      <c r="N36" s="128"/>
      <c r="O36" s="128"/>
      <c r="P36" s="128"/>
      <c r="Q36" s="128"/>
      <c r="R36" s="128"/>
      <c r="S36" s="162" t="str">
        <f t="shared" si="12"/>
        <v/>
      </c>
      <c r="T36" s="128"/>
      <c r="U36" s="128"/>
      <c r="V36" s="128"/>
      <c r="W36" s="128"/>
      <c r="X36" s="128"/>
      <c r="Y36" s="128"/>
      <c r="Z36" s="128"/>
      <c r="AA36" s="128"/>
      <c r="AB36" s="222" t="str">
        <f t="shared" si="13"/>
        <v/>
      </c>
      <c r="AC36" s="129"/>
      <c r="AD36" s="129"/>
      <c r="AE36" s="157" t="str">
        <f t="shared" si="14"/>
        <v/>
      </c>
      <c r="AF36" s="162" t="str">
        <f t="shared" si="15"/>
        <v/>
      </c>
      <c r="AG36" s="125" t="str">
        <f t="shared" si="21"/>
        <v/>
      </c>
      <c r="AH36" s="157" t="str">
        <f t="shared" si="22"/>
        <v/>
      </c>
      <c r="AI36" s="217" t="str">
        <f t="shared" si="16"/>
        <v/>
      </c>
      <c r="AJ36" s="223" t="str">
        <f t="shared" si="20"/>
        <v/>
      </c>
      <c r="AK36" s="224" t="str">
        <f t="shared" si="17"/>
        <v/>
      </c>
      <c r="AL36" s="224" t="str">
        <f t="shared" si="18"/>
        <v/>
      </c>
      <c r="AM36" s="225" t="str">
        <f t="shared" si="19"/>
        <v/>
      </c>
      <c r="AN36" s="112"/>
      <c r="AO36" s="112"/>
      <c r="AP36" s="112"/>
      <c r="AQ36" s="112"/>
    </row>
    <row r="37" spans="1:43">
      <c r="A37" s="157">
        <v>12</v>
      </c>
      <c r="B37" s="124" t="str">
        <f>Pengetahuan!B37</f>
        <v>Fatun</v>
      </c>
      <c r="C37" s="217" t="str">
        <f t="shared" si="4"/>
        <v/>
      </c>
      <c r="D37" s="217" t="str">
        <f t="shared" si="5"/>
        <v/>
      </c>
      <c r="E37" s="217" t="str">
        <f t="shared" si="6"/>
        <v/>
      </c>
      <c r="F37" s="217" t="str">
        <f t="shared" si="7"/>
        <v/>
      </c>
      <c r="G37" s="217" t="str">
        <f t="shared" si="8"/>
        <v/>
      </c>
      <c r="H37" s="217" t="str">
        <f t="shared" si="9"/>
        <v/>
      </c>
      <c r="I37" s="217" t="str">
        <f t="shared" si="10"/>
        <v/>
      </c>
      <c r="J37" s="217" t="str">
        <f t="shared" si="11"/>
        <v/>
      </c>
      <c r="K37" s="128"/>
      <c r="L37" s="128"/>
      <c r="M37" s="128"/>
      <c r="N37" s="128"/>
      <c r="O37" s="128"/>
      <c r="P37" s="128"/>
      <c r="Q37" s="128"/>
      <c r="R37" s="128"/>
      <c r="S37" s="162" t="str">
        <f t="shared" si="12"/>
        <v/>
      </c>
      <c r="T37" s="128"/>
      <c r="U37" s="128"/>
      <c r="V37" s="128"/>
      <c r="W37" s="128"/>
      <c r="X37" s="128"/>
      <c r="Y37" s="128"/>
      <c r="Z37" s="128"/>
      <c r="AA37" s="128"/>
      <c r="AB37" s="222" t="str">
        <f t="shared" si="13"/>
        <v/>
      </c>
      <c r="AC37" s="129"/>
      <c r="AD37" s="129"/>
      <c r="AE37" s="157" t="str">
        <f t="shared" si="14"/>
        <v/>
      </c>
      <c r="AF37" s="162" t="str">
        <f t="shared" si="15"/>
        <v/>
      </c>
      <c r="AG37" s="125" t="str">
        <f t="shared" si="21"/>
        <v/>
      </c>
      <c r="AH37" s="157" t="str">
        <f t="shared" si="22"/>
        <v/>
      </c>
      <c r="AI37" s="217" t="str">
        <f t="shared" si="16"/>
        <v/>
      </c>
      <c r="AJ37" s="223" t="str">
        <f t="shared" si="20"/>
        <v/>
      </c>
      <c r="AK37" s="224" t="str">
        <f t="shared" si="17"/>
        <v/>
      </c>
      <c r="AL37" s="224" t="str">
        <f t="shared" si="18"/>
        <v/>
      </c>
      <c r="AM37" s="225" t="str">
        <f t="shared" si="19"/>
        <v/>
      </c>
      <c r="AN37" s="112"/>
      <c r="AO37" s="112"/>
      <c r="AP37" s="112"/>
      <c r="AQ37" s="112"/>
    </row>
    <row r="38" spans="1:43">
      <c r="A38" s="157">
        <v>13</v>
      </c>
      <c r="B38" s="124" t="str">
        <f>Pengetahuan!B38</f>
        <v>FEBRIANTI</v>
      </c>
      <c r="C38" s="217" t="str">
        <f t="shared" si="4"/>
        <v/>
      </c>
      <c r="D38" s="217" t="str">
        <f t="shared" si="5"/>
        <v/>
      </c>
      <c r="E38" s="217" t="str">
        <f t="shared" si="6"/>
        <v/>
      </c>
      <c r="F38" s="217" t="str">
        <f t="shared" si="7"/>
        <v/>
      </c>
      <c r="G38" s="217" t="str">
        <f t="shared" si="8"/>
        <v/>
      </c>
      <c r="H38" s="217" t="str">
        <f t="shared" si="9"/>
        <v/>
      </c>
      <c r="I38" s="217" t="str">
        <f t="shared" si="10"/>
        <v/>
      </c>
      <c r="J38" s="217" t="str">
        <f t="shared" si="11"/>
        <v/>
      </c>
      <c r="K38" s="128"/>
      <c r="L38" s="128"/>
      <c r="M38" s="128"/>
      <c r="N38" s="128"/>
      <c r="O38" s="128"/>
      <c r="P38" s="128"/>
      <c r="Q38" s="128"/>
      <c r="R38" s="128"/>
      <c r="S38" s="162" t="str">
        <f t="shared" si="12"/>
        <v/>
      </c>
      <c r="T38" s="128"/>
      <c r="U38" s="128"/>
      <c r="V38" s="128"/>
      <c r="W38" s="128"/>
      <c r="X38" s="128"/>
      <c r="Y38" s="128"/>
      <c r="Z38" s="128"/>
      <c r="AA38" s="128"/>
      <c r="AB38" s="222" t="str">
        <f t="shared" si="13"/>
        <v/>
      </c>
      <c r="AC38" s="129"/>
      <c r="AD38" s="129"/>
      <c r="AE38" s="157" t="str">
        <f t="shared" si="14"/>
        <v/>
      </c>
      <c r="AF38" s="162" t="str">
        <f t="shared" si="15"/>
        <v/>
      </c>
      <c r="AG38" s="125" t="str">
        <f t="shared" si="21"/>
        <v/>
      </c>
      <c r="AH38" s="157" t="str">
        <f t="shared" si="22"/>
        <v/>
      </c>
      <c r="AI38" s="217" t="str">
        <f t="shared" si="16"/>
        <v/>
      </c>
      <c r="AJ38" s="223" t="str">
        <f t="shared" si="20"/>
        <v/>
      </c>
      <c r="AK38" s="224" t="str">
        <f t="shared" si="17"/>
        <v/>
      </c>
      <c r="AL38" s="224" t="str">
        <f t="shared" si="18"/>
        <v/>
      </c>
      <c r="AM38" s="225" t="str">
        <f t="shared" si="19"/>
        <v/>
      </c>
      <c r="AN38" s="112"/>
      <c r="AO38" s="112"/>
      <c r="AP38" s="112"/>
      <c r="AQ38" s="112"/>
    </row>
    <row r="39" spans="1:43">
      <c r="A39" s="157">
        <v>14</v>
      </c>
      <c r="B39" s="124" t="str">
        <f>Pengetahuan!B39</f>
        <v>HALIMA TUSA'ADIAH</v>
      </c>
      <c r="C39" s="217" t="str">
        <f t="shared" si="4"/>
        <v/>
      </c>
      <c r="D39" s="217" t="str">
        <f t="shared" si="5"/>
        <v/>
      </c>
      <c r="E39" s="217" t="str">
        <f t="shared" si="6"/>
        <v/>
      </c>
      <c r="F39" s="217" t="str">
        <f t="shared" si="7"/>
        <v/>
      </c>
      <c r="G39" s="217" t="str">
        <f t="shared" si="8"/>
        <v/>
      </c>
      <c r="H39" s="217" t="str">
        <f t="shared" si="9"/>
        <v/>
      </c>
      <c r="I39" s="217" t="str">
        <f t="shared" si="10"/>
        <v/>
      </c>
      <c r="J39" s="217" t="str">
        <f t="shared" si="11"/>
        <v/>
      </c>
      <c r="K39" s="128"/>
      <c r="L39" s="128"/>
      <c r="M39" s="128"/>
      <c r="N39" s="128"/>
      <c r="O39" s="128"/>
      <c r="P39" s="128"/>
      <c r="Q39" s="128"/>
      <c r="R39" s="128"/>
      <c r="S39" s="162" t="str">
        <f t="shared" si="12"/>
        <v/>
      </c>
      <c r="T39" s="128"/>
      <c r="U39" s="128"/>
      <c r="V39" s="128"/>
      <c r="W39" s="128"/>
      <c r="X39" s="128"/>
      <c r="Y39" s="128"/>
      <c r="Z39" s="128"/>
      <c r="AA39" s="128"/>
      <c r="AB39" s="222" t="str">
        <f t="shared" si="13"/>
        <v/>
      </c>
      <c r="AC39" s="129"/>
      <c r="AD39" s="129"/>
      <c r="AE39" s="157" t="str">
        <f t="shared" si="14"/>
        <v/>
      </c>
      <c r="AF39" s="162" t="str">
        <f t="shared" si="15"/>
        <v/>
      </c>
      <c r="AG39" s="125" t="str">
        <f t="shared" si="21"/>
        <v/>
      </c>
      <c r="AH39" s="157" t="str">
        <f t="shared" si="22"/>
        <v/>
      </c>
      <c r="AI39" s="217" t="str">
        <f t="shared" si="16"/>
        <v/>
      </c>
      <c r="AJ39" s="223" t="str">
        <f t="shared" si="20"/>
        <v/>
      </c>
      <c r="AK39" s="224" t="str">
        <f t="shared" si="17"/>
        <v/>
      </c>
      <c r="AL39" s="224" t="str">
        <f t="shared" si="18"/>
        <v/>
      </c>
      <c r="AM39" s="225" t="str">
        <f t="shared" si="19"/>
        <v/>
      </c>
      <c r="AN39" s="112"/>
      <c r="AO39" s="112"/>
      <c r="AP39" s="112"/>
      <c r="AQ39" s="112"/>
    </row>
    <row r="40" spans="1:43">
      <c r="A40" s="157">
        <v>15</v>
      </c>
      <c r="B40" s="124" t="str">
        <f>Pengetahuan!B40</f>
        <v>Intan</v>
      </c>
      <c r="C40" s="217" t="str">
        <f t="shared" si="4"/>
        <v/>
      </c>
      <c r="D40" s="217" t="str">
        <f t="shared" si="5"/>
        <v/>
      </c>
      <c r="E40" s="217" t="str">
        <f t="shared" si="6"/>
        <v/>
      </c>
      <c r="F40" s="217" t="str">
        <f t="shared" si="7"/>
        <v/>
      </c>
      <c r="G40" s="217" t="str">
        <f t="shared" si="8"/>
        <v/>
      </c>
      <c r="H40" s="217" t="str">
        <f t="shared" si="9"/>
        <v/>
      </c>
      <c r="I40" s="217" t="str">
        <f t="shared" si="10"/>
        <v/>
      </c>
      <c r="J40" s="217" t="str">
        <f t="shared" si="11"/>
        <v/>
      </c>
      <c r="K40" s="128"/>
      <c r="L40" s="128"/>
      <c r="M40" s="128"/>
      <c r="N40" s="128"/>
      <c r="O40" s="128"/>
      <c r="P40" s="128"/>
      <c r="Q40" s="128"/>
      <c r="R40" s="128"/>
      <c r="S40" s="162" t="str">
        <f t="shared" si="12"/>
        <v/>
      </c>
      <c r="T40" s="128"/>
      <c r="U40" s="128"/>
      <c r="V40" s="128"/>
      <c r="W40" s="128"/>
      <c r="X40" s="128"/>
      <c r="Y40" s="128"/>
      <c r="Z40" s="128"/>
      <c r="AA40" s="128"/>
      <c r="AB40" s="222" t="str">
        <f t="shared" si="13"/>
        <v/>
      </c>
      <c r="AC40" s="129"/>
      <c r="AD40" s="129"/>
      <c r="AE40" s="157" t="str">
        <f t="shared" si="14"/>
        <v/>
      </c>
      <c r="AF40" s="162" t="str">
        <f t="shared" si="15"/>
        <v/>
      </c>
      <c r="AG40" s="125" t="str">
        <f t="shared" si="21"/>
        <v/>
      </c>
      <c r="AH40" s="157" t="str">
        <f t="shared" si="22"/>
        <v/>
      </c>
      <c r="AI40" s="217" t="str">
        <f t="shared" si="16"/>
        <v/>
      </c>
      <c r="AJ40" s="223" t="str">
        <f t="shared" si="20"/>
        <v/>
      </c>
      <c r="AK40" s="224" t="str">
        <f t="shared" si="17"/>
        <v/>
      </c>
      <c r="AL40" s="224" t="str">
        <f t="shared" si="18"/>
        <v/>
      </c>
      <c r="AM40" s="225" t="str">
        <f t="shared" si="19"/>
        <v/>
      </c>
      <c r="AN40" s="112"/>
      <c r="AO40" s="112"/>
      <c r="AP40" s="112"/>
      <c r="AQ40" s="112"/>
    </row>
    <row r="41" spans="1:43">
      <c r="A41" s="157">
        <v>16</v>
      </c>
      <c r="B41" s="124" t="str">
        <f>Pengetahuan!B41</f>
        <v>JENG RATU ANGGRAINI</v>
      </c>
      <c r="C41" s="217" t="str">
        <f t="shared" si="4"/>
        <v/>
      </c>
      <c r="D41" s="217" t="str">
        <f t="shared" si="5"/>
        <v/>
      </c>
      <c r="E41" s="217" t="str">
        <f t="shared" si="6"/>
        <v/>
      </c>
      <c r="F41" s="217" t="str">
        <f t="shared" si="7"/>
        <v/>
      </c>
      <c r="G41" s="217" t="str">
        <f t="shared" si="8"/>
        <v/>
      </c>
      <c r="H41" s="217" t="str">
        <f t="shared" si="9"/>
        <v/>
      </c>
      <c r="I41" s="217" t="str">
        <f t="shared" si="10"/>
        <v/>
      </c>
      <c r="J41" s="217" t="str">
        <f t="shared" si="11"/>
        <v/>
      </c>
      <c r="K41" s="128"/>
      <c r="L41" s="128"/>
      <c r="M41" s="128"/>
      <c r="N41" s="128"/>
      <c r="O41" s="128"/>
      <c r="P41" s="128"/>
      <c r="Q41" s="128"/>
      <c r="R41" s="128"/>
      <c r="S41" s="162" t="str">
        <f t="shared" si="12"/>
        <v/>
      </c>
      <c r="T41" s="128"/>
      <c r="U41" s="128"/>
      <c r="V41" s="128"/>
      <c r="W41" s="128"/>
      <c r="X41" s="128"/>
      <c r="Y41" s="128"/>
      <c r="Z41" s="128"/>
      <c r="AA41" s="128"/>
      <c r="AB41" s="222" t="str">
        <f t="shared" si="13"/>
        <v/>
      </c>
      <c r="AC41" s="129"/>
      <c r="AD41" s="129"/>
      <c r="AE41" s="157" t="str">
        <f t="shared" si="14"/>
        <v/>
      </c>
      <c r="AF41" s="162" t="str">
        <f t="shared" si="15"/>
        <v/>
      </c>
      <c r="AG41" s="125" t="str">
        <f t="shared" si="21"/>
        <v/>
      </c>
      <c r="AH41" s="157" t="str">
        <f t="shared" si="22"/>
        <v/>
      </c>
      <c r="AI41" s="217" t="str">
        <f t="shared" si="16"/>
        <v/>
      </c>
      <c r="AJ41" s="223" t="str">
        <f t="shared" si="20"/>
        <v/>
      </c>
      <c r="AK41" s="224" t="str">
        <f t="shared" si="17"/>
        <v/>
      </c>
      <c r="AL41" s="224" t="str">
        <f t="shared" si="18"/>
        <v/>
      </c>
      <c r="AM41" s="225" t="str">
        <f t="shared" si="19"/>
        <v/>
      </c>
      <c r="AN41" s="112"/>
      <c r="AO41" s="112"/>
      <c r="AP41" s="112"/>
      <c r="AQ41" s="112"/>
    </row>
    <row r="42" spans="1:43">
      <c r="A42" s="157">
        <v>17</v>
      </c>
      <c r="B42" s="124" t="str">
        <f>Pengetahuan!B42</f>
        <v>KHAIRIL ANHAR</v>
      </c>
      <c r="C42" s="217" t="str">
        <f t="shared" si="4"/>
        <v/>
      </c>
      <c r="D42" s="217" t="str">
        <f t="shared" si="5"/>
        <v/>
      </c>
      <c r="E42" s="217" t="str">
        <f t="shared" si="6"/>
        <v/>
      </c>
      <c r="F42" s="217" t="str">
        <f t="shared" si="7"/>
        <v/>
      </c>
      <c r="G42" s="217" t="str">
        <f t="shared" si="8"/>
        <v/>
      </c>
      <c r="H42" s="217" t="str">
        <f t="shared" si="9"/>
        <v/>
      </c>
      <c r="I42" s="217" t="str">
        <f t="shared" si="10"/>
        <v/>
      </c>
      <c r="J42" s="217" t="str">
        <f t="shared" si="11"/>
        <v/>
      </c>
      <c r="K42" s="128"/>
      <c r="L42" s="128"/>
      <c r="M42" s="128"/>
      <c r="N42" s="128"/>
      <c r="O42" s="128"/>
      <c r="P42" s="128"/>
      <c r="Q42" s="128"/>
      <c r="R42" s="128"/>
      <c r="S42" s="162" t="str">
        <f t="shared" si="12"/>
        <v/>
      </c>
      <c r="T42" s="128"/>
      <c r="U42" s="128"/>
      <c r="V42" s="128"/>
      <c r="W42" s="128"/>
      <c r="X42" s="128"/>
      <c r="Y42" s="128"/>
      <c r="Z42" s="128"/>
      <c r="AA42" s="128"/>
      <c r="AB42" s="222" t="str">
        <f t="shared" si="13"/>
        <v/>
      </c>
      <c r="AC42" s="129"/>
      <c r="AD42" s="129"/>
      <c r="AE42" s="157" t="str">
        <f t="shared" si="14"/>
        <v/>
      </c>
      <c r="AF42" s="162" t="str">
        <f t="shared" si="15"/>
        <v/>
      </c>
      <c r="AG42" s="125" t="str">
        <f t="shared" si="21"/>
        <v/>
      </c>
      <c r="AH42" s="157" t="str">
        <f t="shared" si="22"/>
        <v/>
      </c>
      <c r="AI42" s="217" t="str">
        <f t="shared" si="16"/>
        <v/>
      </c>
      <c r="AJ42" s="223" t="str">
        <f t="shared" si="20"/>
        <v/>
      </c>
      <c r="AK42" s="224" t="str">
        <f t="shared" si="17"/>
        <v/>
      </c>
      <c r="AL42" s="224" t="str">
        <f t="shared" si="18"/>
        <v/>
      </c>
      <c r="AM42" s="225" t="str">
        <f t="shared" si="19"/>
        <v/>
      </c>
      <c r="AN42" s="112"/>
      <c r="AO42" s="112"/>
      <c r="AP42" s="112"/>
      <c r="AQ42" s="112"/>
    </row>
    <row r="43" spans="1:43">
      <c r="A43" s="157">
        <v>18</v>
      </c>
      <c r="B43" s="124" t="str">
        <f>Pengetahuan!B43</f>
        <v>M. FAJRI RAHMAN</v>
      </c>
      <c r="C43" s="217" t="str">
        <f t="shared" si="4"/>
        <v/>
      </c>
      <c r="D43" s="217" t="str">
        <f t="shared" si="5"/>
        <v/>
      </c>
      <c r="E43" s="217" t="str">
        <f t="shared" si="6"/>
        <v/>
      </c>
      <c r="F43" s="217" t="str">
        <f t="shared" si="7"/>
        <v/>
      </c>
      <c r="G43" s="217" t="str">
        <f t="shared" si="8"/>
        <v/>
      </c>
      <c r="H43" s="217" t="str">
        <f t="shared" si="9"/>
        <v/>
      </c>
      <c r="I43" s="217" t="str">
        <f t="shared" si="10"/>
        <v/>
      </c>
      <c r="J43" s="217" t="str">
        <f t="shared" si="11"/>
        <v/>
      </c>
      <c r="K43" s="128"/>
      <c r="L43" s="128"/>
      <c r="M43" s="128"/>
      <c r="N43" s="128"/>
      <c r="O43" s="128"/>
      <c r="P43" s="128"/>
      <c r="Q43" s="128"/>
      <c r="R43" s="128"/>
      <c r="S43" s="162" t="str">
        <f t="shared" si="12"/>
        <v/>
      </c>
      <c r="T43" s="128"/>
      <c r="U43" s="128"/>
      <c r="V43" s="128"/>
      <c r="W43" s="128"/>
      <c r="X43" s="128"/>
      <c r="Y43" s="128"/>
      <c r="Z43" s="128"/>
      <c r="AA43" s="128"/>
      <c r="AB43" s="222" t="str">
        <f t="shared" si="13"/>
        <v/>
      </c>
      <c r="AC43" s="129"/>
      <c r="AD43" s="129"/>
      <c r="AE43" s="157" t="str">
        <f t="shared" si="14"/>
        <v/>
      </c>
      <c r="AF43" s="162" t="str">
        <f t="shared" si="15"/>
        <v/>
      </c>
      <c r="AG43" s="125" t="str">
        <f t="shared" si="21"/>
        <v/>
      </c>
      <c r="AH43" s="157" t="str">
        <f t="shared" si="22"/>
        <v/>
      </c>
      <c r="AI43" s="217" t="str">
        <f t="shared" si="16"/>
        <v/>
      </c>
      <c r="AJ43" s="223" t="str">
        <f t="shared" si="20"/>
        <v/>
      </c>
      <c r="AK43" s="224" t="str">
        <f t="shared" si="17"/>
        <v/>
      </c>
      <c r="AL43" s="224" t="str">
        <f t="shared" si="18"/>
        <v/>
      </c>
      <c r="AM43" s="225" t="str">
        <f t="shared" si="19"/>
        <v/>
      </c>
      <c r="AN43" s="112"/>
      <c r="AO43" s="112"/>
      <c r="AP43" s="112"/>
      <c r="AQ43" s="112"/>
    </row>
    <row r="44" spans="1:43">
      <c r="A44" s="157">
        <v>19</v>
      </c>
      <c r="B44" s="124" t="str">
        <f>Pengetahuan!B44</f>
        <v>M. HAQY RISKIANSYAH</v>
      </c>
      <c r="C44" s="217" t="str">
        <f t="shared" si="4"/>
        <v/>
      </c>
      <c r="D44" s="217" t="str">
        <f t="shared" si="5"/>
        <v/>
      </c>
      <c r="E44" s="217" t="str">
        <f t="shared" si="6"/>
        <v/>
      </c>
      <c r="F44" s="217" t="str">
        <f t="shared" si="7"/>
        <v/>
      </c>
      <c r="G44" s="217" t="str">
        <f t="shared" si="8"/>
        <v/>
      </c>
      <c r="H44" s="217" t="str">
        <f t="shared" si="9"/>
        <v/>
      </c>
      <c r="I44" s="217" t="str">
        <f t="shared" si="10"/>
        <v/>
      </c>
      <c r="J44" s="217" t="str">
        <f t="shared" si="11"/>
        <v/>
      </c>
      <c r="K44" s="128"/>
      <c r="L44" s="128"/>
      <c r="M44" s="128"/>
      <c r="N44" s="128"/>
      <c r="O44" s="128"/>
      <c r="P44" s="128"/>
      <c r="Q44" s="128"/>
      <c r="R44" s="128"/>
      <c r="S44" s="162" t="str">
        <f t="shared" si="12"/>
        <v/>
      </c>
      <c r="T44" s="128"/>
      <c r="U44" s="128"/>
      <c r="V44" s="128"/>
      <c r="W44" s="128"/>
      <c r="X44" s="128"/>
      <c r="Y44" s="128"/>
      <c r="Z44" s="128"/>
      <c r="AA44" s="128"/>
      <c r="AB44" s="222" t="str">
        <f t="shared" si="13"/>
        <v/>
      </c>
      <c r="AC44" s="129"/>
      <c r="AD44" s="129"/>
      <c r="AE44" s="157" t="str">
        <f t="shared" si="14"/>
        <v/>
      </c>
      <c r="AF44" s="162" t="str">
        <f t="shared" si="15"/>
        <v/>
      </c>
      <c r="AG44" s="125" t="str">
        <f t="shared" si="21"/>
        <v/>
      </c>
      <c r="AH44" s="157" t="str">
        <f t="shared" si="22"/>
        <v/>
      </c>
      <c r="AI44" s="217" t="str">
        <f t="shared" si="16"/>
        <v/>
      </c>
      <c r="AJ44" s="223" t="str">
        <f t="shared" si="20"/>
        <v/>
      </c>
      <c r="AK44" s="224" t="str">
        <f t="shared" si="17"/>
        <v/>
      </c>
      <c r="AL44" s="224" t="str">
        <f t="shared" si="18"/>
        <v/>
      </c>
      <c r="AM44" s="225" t="str">
        <f t="shared" si="19"/>
        <v/>
      </c>
      <c r="AN44" s="112"/>
      <c r="AO44" s="112"/>
      <c r="AP44" s="112"/>
      <c r="AQ44" s="112"/>
    </row>
    <row r="45" spans="1:43">
      <c r="A45" s="157">
        <v>20</v>
      </c>
      <c r="B45" s="124" t="str">
        <f>Pengetahuan!B45</f>
        <v>MOH. ARFAN ZAMHARIR</v>
      </c>
      <c r="C45" s="217" t="str">
        <f t="shared" si="4"/>
        <v/>
      </c>
      <c r="D45" s="217" t="str">
        <f t="shared" si="5"/>
        <v/>
      </c>
      <c r="E45" s="217" t="str">
        <f t="shared" si="6"/>
        <v/>
      </c>
      <c r="F45" s="217" t="str">
        <f t="shared" si="7"/>
        <v/>
      </c>
      <c r="G45" s="217" t="str">
        <f t="shared" si="8"/>
        <v/>
      </c>
      <c r="H45" s="217" t="str">
        <f t="shared" si="9"/>
        <v/>
      </c>
      <c r="I45" s="217" t="str">
        <f t="shared" si="10"/>
        <v/>
      </c>
      <c r="J45" s="217" t="str">
        <f t="shared" si="11"/>
        <v/>
      </c>
      <c r="K45" s="128"/>
      <c r="L45" s="128"/>
      <c r="M45" s="128"/>
      <c r="N45" s="128"/>
      <c r="O45" s="128"/>
      <c r="P45" s="128"/>
      <c r="Q45" s="128"/>
      <c r="R45" s="128"/>
      <c r="S45" s="162" t="str">
        <f t="shared" si="12"/>
        <v/>
      </c>
      <c r="T45" s="128"/>
      <c r="U45" s="128"/>
      <c r="V45" s="128"/>
      <c r="W45" s="128"/>
      <c r="X45" s="128"/>
      <c r="Y45" s="128"/>
      <c r="Z45" s="128"/>
      <c r="AA45" s="128"/>
      <c r="AB45" s="222" t="str">
        <f t="shared" si="13"/>
        <v/>
      </c>
      <c r="AC45" s="129"/>
      <c r="AD45" s="129"/>
      <c r="AE45" s="157" t="str">
        <f t="shared" si="14"/>
        <v/>
      </c>
      <c r="AF45" s="162" t="str">
        <f t="shared" si="15"/>
        <v/>
      </c>
      <c r="AG45" s="125" t="str">
        <f t="shared" si="21"/>
        <v/>
      </c>
      <c r="AH45" s="157" t="str">
        <f t="shared" si="22"/>
        <v/>
      </c>
      <c r="AI45" s="217" t="str">
        <f t="shared" si="16"/>
        <v/>
      </c>
      <c r="AJ45" s="223" t="str">
        <f t="shared" si="20"/>
        <v/>
      </c>
      <c r="AK45" s="224" t="str">
        <f t="shared" si="17"/>
        <v/>
      </c>
      <c r="AL45" s="224" t="str">
        <f t="shared" si="18"/>
        <v/>
      </c>
      <c r="AM45" s="225" t="str">
        <f t="shared" si="19"/>
        <v/>
      </c>
      <c r="AN45" s="112"/>
      <c r="AO45" s="112"/>
      <c r="AP45" s="112"/>
      <c r="AQ45" s="112"/>
    </row>
    <row r="46" spans="1:43">
      <c r="A46" s="157">
        <v>21</v>
      </c>
      <c r="B46" s="124" t="str">
        <f>Pengetahuan!B46</f>
        <v>Muamar Rizqi</v>
      </c>
      <c r="C46" s="217" t="str">
        <f t="shared" si="4"/>
        <v/>
      </c>
      <c r="D46" s="217" t="str">
        <f t="shared" si="5"/>
        <v/>
      </c>
      <c r="E46" s="217" t="str">
        <f t="shared" si="6"/>
        <v/>
      </c>
      <c r="F46" s="217" t="str">
        <f t="shared" si="7"/>
        <v/>
      </c>
      <c r="G46" s="217" t="str">
        <f t="shared" si="8"/>
        <v/>
      </c>
      <c r="H46" s="217" t="str">
        <f t="shared" si="9"/>
        <v/>
      </c>
      <c r="I46" s="217" t="str">
        <f t="shared" si="10"/>
        <v/>
      </c>
      <c r="J46" s="217" t="str">
        <f t="shared" si="11"/>
        <v/>
      </c>
      <c r="K46" s="128"/>
      <c r="L46" s="128"/>
      <c r="M46" s="128"/>
      <c r="N46" s="128"/>
      <c r="O46" s="128"/>
      <c r="P46" s="128"/>
      <c r="Q46" s="128"/>
      <c r="R46" s="128"/>
      <c r="S46" s="162" t="str">
        <f t="shared" si="12"/>
        <v/>
      </c>
      <c r="T46" s="128"/>
      <c r="U46" s="128"/>
      <c r="V46" s="128"/>
      <c r="W46" s="128"/>
      <c r="X46" s="128"/>
      <c r="Y46" s="128"/>
      <c r="Z46" s="128"/>
      <c r="AA46" s="128"/>
      <c r="AB46" s="222" t="str">
        <f t="shared" si="13"/>
        <v/>
      </c>
      <c r="AC46" s="129"/>
      <c r="AD46" s="129"/>
      <c r="AE46" s="157" t="str">
        <f t="shared" si="14"/>
        <v/>
      </c>
      <c r="AF46" s="162" t="str">
        <f t="shared" si="15"/>
        <v/>
      </c>
      <c r="AG46" s="125" t="str">
        <f t="shared" si="21"/>
        <v/>
      </c>
      <c r="AH46" s="157" t="str">
        <f t="shared" si="22"/>
        <v/>
      </c>
      <c r="AI46" s="217" t="str">
        <f t="shared" si="16"/>
        <v/>
      </c>
      <c r="AJ46" s="223" t="str">
        <f t="shared" si="20"/>
        <v/>
      </c>
      <c r="AK46" s="224" t="str">
        <f t="shared" si="17"/>
        <v/>
      </c>
      <c r="AL46" s="224" t="str">
        <f t="shared" si="18"/>
        <v/>
      </c>
      <c r="AM46" s="225" t="str">
        <f t="shared" si="19"/>
        <v/>
      </c>
      <c r="AN46" s="112"/>
      <c r="AO46" s="112"/>
      <c r="AP46" s="112"/>
      <c r="AQ46" s="112"/>
    </row>
    <row r="47" spans="1:43">
      <c r="A47" s="157">
        <v>22</v>
      </c>
      <c r="B47" s="124" t="str">
        <f>Pengetahuan!B47</f>
        <v>Muhammad fahmi</v>
      </c>
      <c r="C47" s="217" t="str">
        <f t="shared" si="4"/>
        <v/>
      </c>
      <c r="D47" s="217" t="str">
        <f t="shared" si="5"/>
        <v/>
      </c>
      <c r="E47" s="217" t="str">
        <f t="shared" si="6"/>
        <v/>
      </c>
      <c r="F47" s="217" t="str">
        <f t="shared" si="7"/>
        <v/>
      </c>
      <c r="G47" s="217" t="str">
        <f t="shared" si="8"/>
        <v/>
      </c>
      <c r="H47" s="217" t="str">
        <f t="shared" si="9"/>
        <v/>
      </c>
      <c r="I47" s="217" t="str">
        <f t="shared" si="10"/>
        <v/>
      </c>
      <c r="J47" s="217" t="str">
        <f t="shared" si="11"/>
        <v/>
      </c>
      <c r="K47" s="128"/>
      <c r="L47" s="128"/>
      <c r="M47" s="128"/>
      <c r="N47" s="128"/>
      <c r="O47" s="128"/>
      <c r="P47" s="128"/>
      <c r="Q47" s="128"/>
      <c r="R47" s="128"/>
      <c r="S47" s="162" t="str">
        <f t="shared" si="12"/>
        <v/>
      </c>
      <c r="T47" s="128"/>
      <c r="U47" s="128"/>
      <c r="V47" s="128"/>
      <c r="W47" s="128"/>
      <c r="X47" s="128"/>
      <c r="Y47" s="128"/>
      <c r="Z47" s="128"/>
      <c r="AA47" s="128"/>
      <c r="AB47" s="222" t="str">
        <f t="shared" si="13"/>
        <v/>
      </c>
      <c r="AC47" s="129"/>
      <c r="AD47" s="129"/>
      <c r="AE47" s="157" t="str">
        <f t="shared" si="14"/>
        <v/>
      </c>
      <c r="AF47" s="162" t="str">
        <f t="shared" si="15"/>
        <v/>
      </c>
      <c r="AG47" s="125" t="str">
        <f t="shared" si="21"/>
        <v/>
      </c>
      <c r="AH47" s="157" t="str">
        <f t="shared" si="22"/>
        <v/>
      </c>
      <c r="AI47" s="217" t="str">
        <f t="shared" si="16"/>
        <v/>
      </c>
      <c r="AJ47" s="223" t="str">
        <f t="shared" si="20"/>
        <v/>
      </c>
      <c r="AK47" s="224" t="str">
        <f t="shared" si="17"/>
        <v/>
      </c>
      <c r="AL47" s="224" t="str">
        <f t="shared" si="18"/>
        <v/>
      </c>
      <c r="AM47" s="225" t="str">
        <f t="shared" si="19"/>
        <v/>
      </c>
      <c r="AN47" s="112"/>
      <c r="AO47" s="112"/>
      <c r="AP47" s="112"/>
      <c r="AQ47" s="112"/>
    </row>
    <row r="48" spans="1:43">
      <c r="A48" s="157">
        <v>23</v>
      </c>
      <c r="B48" s="124" t="str">
        <f>Pengetahuan!B48</f>
        <v>MUHAMMAD GUFRAN RISKI</v>
      </c>
      <c r="C48" s="217" t="str">
        <f t="shared" si="4"/>
        <v/>
      </c>
      <c r="D48" s="217" t="str">
        <f t="shared" si="5"/>
        <v/>
      </c>
      <c r="E48" s="217" t="str">
        <f t="shared" si="6"/>
        <v/>
      </c>
      <c r="F48" s="217" t="str">
        <f t="shared" si="7"/>
        <v/>
      </c>
      <c r="G48" s="217" t="str">
        <f t="shared" si="8"/>
        <v/>
      </c>
      <c r="H48" s="217" t="str">
        <f t="shared" si="9"/>
        <v/>
      </c>
      <c r="I48" s="217" t="str">
        <f t="shared" si="10"/>
        <v/>
      </c>
      <c r="J48" s="217" t="str">
        <f t="shared" si="11"/>
        <v/>
      </c>
      <c r="K48" s="128"/>
      <c r="L48" s="128"/>
      <c r="M48" s="128"/>
      <c r="N48" s="128"/>
      <c r="O48" s="128"/>
      <c r="P48" s="128"/>
      <c r="Q48" s="128"/>
      <c r="R48" s="128"/>
      <c r="S48" s="162" t="str">
        <f t="shared" si="12"/>
        <v/>
      </c>
      <c r="T48" s="128"/>
      <c r="U48" s="128"/>
      <c r="V48" s="128"/>
      <c r="W48" s="128"/>
      <c r="X48" s="128"/>
      <c r="Y48" s="128"/>
      <c r="Z48" s="128"/>
      <c r="AA48" s="128"/>
      <c r="AB48" s="222" t="str">
        <f t="shared" si="13"/>
        <v/>
      </c>
      <c r="AC48" s="129"/>
      <c r="AD48" s="129"/>
      <c r="AE48" s="157" t="str">
        <f t="shared" si="14"/>
        <v/>
      </c>
      <c r="AF48" s="162" t="str">
        <f t="shared" si="15"/>
        <v/>
      </c>
      <c r="AG48" s="125" t="str">
        <f t="shared" si="21"/>
        <v/>
      </c>
      <c r="AH48" s="157" t="str">
        <f t="shared" si="22"/>
        <v/>
      </c>
      <c r="AI48" s="217" t="str">
        <f t="shared" si="16"/>
        <v/>
      </c>
      <c r="AJ48" s="223" t="str">
        <f t="shared" si="20"/>
        <v/>
      </c>
      <c r="AK48" s="224" t="str">
        <f t="shared" si="17"/>
        <v/>
      </c>
      <c r="AL48" s="224" t="str">
        <f t="shared" si="18"/>
        <v/>
      </c>
      <c r="AM48" s="225" t="str">
        <f t="shared" si="19"/>
        <v/>
      </c>
      <c r="AN48" s="112"/>
      <c r="AO48" s="112"/>
      <c r="AP48" s="112"/>
      <c r="AQ48" s="112"/>
    </row>
    <row r="49" spans="1:43">
      <c r="A49" s="157">
        <v>24</v>
      </c>
      <c r="B49" s="124" t="str">
        <f>Pengetahuan!B49</f>
        <v>Rafiatun</v>
      </c>
      <c r="C49" s="217" t="str">
        <f t="shared" si="4"/>
        <v/>
      </c>
      <c r="D49" s="217" t="str">
        <f t="shared" si="5"/>
        <v/>
      </c>
      <c r="E49" s="217" t="str">
        <f t="shared" si="6"/>
        <v/>
      </c>
      <c r="F49" s="217" t="str">
        <f t="shared" si="7"/>
        <v/>
      </c>
      <c r="G49" s="217" t="str">
        <f t="shared" si="8"/>
        <v/>
      </c>
      <c r="H49" s="217" t="str">
        <f t="shared" si="9"/>
        <v/>
      </c>
      <c r="I49" s="217" t="str">
        <f t="shared" si="10"/>
        <v/>
      </c>
      <c r="J49" s="217" t="str">
        <f t="shared" si="11"/>
        <v/>
      </c>
      <c r="K49" s="128"/>
      <c r="L49" s="128"/>
      <c r="M49" s="128"/>
      <c r="N49" s="128"/>
      <c r="O49" s="128"/>
      <c r="P49" s="128"/>
      <c r="Q49" s="128"/>
      <c r="R49" s="128"/>
      <c r="S49" s="162" t="str">
        <f t="shared" ref="S49:S51" si="23">IF(MAX(K49:R49)=0,"",MAX(K49:R49))</f>
        <v/>
      </c>
      <c r="T49" s="128"/>
      <c r="U49" s="128"/>
      <c r="V49" s="128"/>
      <c r="W49" s="128"/>
      <c r="X49" s="128"/>
      <c r="Y49" s="128"/>
      <c r="Z49" s="128"/>
      <c r="AA49" s="128"/>
      <c r="AB49" s="222" t="str">
        <f t="shared" ref="AB49:AB51" si="24">IFERROR(AVERAGE(T49:AA49),"")</f>
        <v/>
      </c>
      <c r="AC49" s="286"/>
      <c r="AD49" s="286"/>
      <c r="AE49" s="157" t="str">
        <f t="shared" ref="AE49:AE51" si="25">IF(MAX(AC49:AD49)=0,"",MAX(AC49:AD49))</f>
        <v/>
      </c>
      <c r="AF49" s="162" t="str">
        <f t="shared" ref="AF49:AF51" si="26">S49</f>
        <v/>
      </c>
      <c r="AG49" s="125" t="str">
        <f t="shared" ref="AG49:AG51" si="27">AB49</f>
        <v/>
      </c>
      <c r="AH49" s="157" t="str">
        <f t="shared" ref="AH49:AH51" si="28">AE49</f>
        <v/>
      </c>
      <c r="AI49" s="217" t="str">
        <f t="shared" ref="AI49:AI51" si="29">IFERROR(AVERAGE(S49,AB49),"")</f>
        <v/>
      </c>
      <c r="AJ49" s="223" t="str">
        <f t="shared" ref="AJ49:AJ51" si="30">IFERROR(ROUND(AI49,0),"")</f>
        <v/>
      </c>
      <c r="AK49" s="224" t="str">
        <f t="shared" ref="AK49:AK51" si="31">IF(AJ49&lt;$AR$30,"1",IF(AJ49&lt;$AR$29,"2",IF(AJ49&lt;$AR$28,"3",IF(AJ49&lt;$AR$27,"4",""))))</f>
        <v/>
      </c>
      <c r="AL49" s="224" t="str">
        <f t="shared" ref="AL49:AL51" si="32">IF(AJ49&lt;$AR$30,"D",IF(AJ49&lt;$AR$29,"C",IF(AJ49&lt;$AR$28,"B",IF(AJ49&lt;$AR$27,"A",""))))</f>
        <v/>
      </c>
      <c r="AM49" s="225" t="str">
        <f t="shared" ref="AM49:AM51" si="33">IF(AJ49="","",IF(AJ49&lt;$AP$29,"BT","T"))</f>
        <v/>
      </c>
      <c r="AN49" s="112"/>
      <c r="AO49" s="112"/>
      <c r="AP49" s="112"/>
      <c r="AQ49" s="112"/>
    </row>
    <row r="50" spans="1:43">
      <c r="A50" s="157">
        <v>25</v>
      </c>
      <c r="B50" s="124" t="str">
        <f>Pengetahuan!B50</f>
        <v>Sayidin</v>
      </c>
      <c r="C50" s="217" t="str">
        <f t="shared" si="4"/>
        <v/>
      </c>
      <c r="D50" s="217" t="str">
        <f t="shared" si="5"/>
        <v/>
      </c>
      <c r="E50" s="217" t="str">
        <f t="shared" si="6"/>
        <v/>
      </c>
      <c r="F50" s="217" t="str">
        <f t="shared" si="7"/>
        <v/>
      </c>
      <c r="G50" s="217" t="str">
        <f t="shared" si="8"/>
        <v/>
      </c>
      <c r="H50" s="217" t="str">
        <f t="shared" si="9"/>
        <v/>
      </c>
      <c r="I50" s="217" t="str">
        <f t="shared" si="10"/>
        <v/>
      </c>
      <c r="J50" s="217" t="str">
        <f t="shared" si="11"/>
        <v/>
      </c>
      <c r="K50" s="128"/>
      <c r="L50" s="128"/>
      <c r="M50" s="128"/>
      <c r="N50" s="128"/>
      <c r="O50" s="128"/>
      <c r="P50" s="128"/>
      <c r="Q50" s="128"/>
      <c r="R50" s="128"/>
      <c r="S50" s="162" t="str">
        <f t="shared" si="23"/>
        <v/>
      </c>
      <c r="T50" s="128"/>
      <c r="U50" s="128"/>
      <c r="V50" s="128"/>
      <c r="W50" s="128"/>
      <c r="X50" s="128"/>
      <c r="Y50" s="128"/>
      <c r="Z50" s="128"/>
      <c r="AA50" s="128"/>
      <c r="AB50" s="222" t="str">
        <f t="shared" si="24"/>
        <v/>
      </c>
      <c r="AC50" s="286"/>
      <c r="AD50" s="286"/>
      <c r="AE50" s="157" t="str">
        <f t="shared" si="25"/>
        <v/>
      </c>
      <c r="AF50" s="162" t="str">
        <f t="shared" si="26"/>
        <v/>
      </c>
      <c r="AG50" s="125" t="str">
        <f t="shared" si="27"/>
        <v/>
      </c>
      <c r="AH50" s="157" t="str">
        <f t="shared" si="28"/>
        <v/>
      </c>
      <c r="AI50" s="217" t="str">
        <f t="shared" si="29"/>
        <v/>
      </c>
      <c r="AJ50" s="223" t="str">
        <f t="shared" si="30"/>
        <v/>
      </c>
      <c r="AK50" s="224" t="str">
        <f t="shared" si="31"/>
        <v/>
      </c>
      <c r="AL50" s="224" t="str">
        <f t="shared" si="32"/>
        <v/>
      </c>
      <c r="AM50" s="225" t="str">
        <f t="shared" si="33"/>
        <v/>
      </c>
      <c r="AN50" s="112"/>
      <c r="AO50" s="112"/>
      <c r="AP50" s="112"/>
      <c r="AQ50" s="112"/>
    </row>
    <row r="51" spans="1:43">
      <c r="A51" s="157">
        <v>26</v>
      </c>
      <c r="B51" s="124" t="str">
        <f>Pengetahuan!B51</f>
        <v>ST Hawa</v>
      </c>
      <c r="C51" s="217" t="str">
        <f t="shared" ref="C51" si="34">IFERROR(AVERAGE(K51,T51),"")</f>
        <v/>
      </c>
      <c r="D51" s="217" t="str">
        <f t="shared" ref="D51" si="35">IFERROR(AVERAGE(L51,U51),"")</f>
        <v/>
      </c>
      <c r="E51" s="217" t="str">
        <f t="shared" ref="E51" si="36">IFERROR(AVERAGE(M51,V51),"")</f>
        <v/>
      </c>
      <c r="F51" s="217" t="str">
        <f t="shared" ref="F51" si="37">IFERROR(AVERAGE(N51,W51),"")</f>
        <v/>
      </c>
      <c r="G51" s="217" t="str">
        <f t="shared" ref="G51" si="38">IFERROR(AVERAGE(O51,X51),"")</f>
        <v/>
      </c>
      <c r="H51" s="217" t="str">
        <f t="shared" ref="H51" si="39">IFERROR(AVERAGE(P51,Y51),"")</f>
        <v/>
      </c>
      <c r="I51" s="217" t="str">
        <f t="shared" ref="I51" si="40">IFERROR(AVERAGE(Q51,Z51),"")</f>
        <v/>
      </c>
      <c r="J51" s="217" t="str">
        <f t="shared" ref="J51" si="41">IFERROR(AVERAGE(R51,AA51),"")</f>
        <v/>
      </c>
      <c r="K51" s="128"/>
      <c r="L51" s="128"/>
      <c r="M51" s="128"/>
      <c r="N51" s="128"/>
      <c r="O51" s="128"/>
      <c r="P51" s="128"/>
      <c r="Q51" s="128"/>
      <c r="R51" s="128"/>
      <c r="S51" s="162" t="str">
        <f t="shared" si="23"/>
        <v/>
      </c>
      <c r="T51" s="128"/>
      <c r="U51" s="128"/>
      <c r="V51" s="128"/>
      <c r="W51" s="128"/>
      <c r="X51" s="128"/>
      <c r="Y51" s="128"/>
      <c r="Z51" s="128"/>
      <c r="AA51" s="128"/>
      <c r="AB51" s="222" t="str">
        <f t="shared" si="24"/>
        <v/>
      </c>
      <c r="AC51" s="286"/>
      <c r="AD51" s="286"/>
      <c r="AE51" s="157" t="str">
        <f t="shared" si="25"/>
        <v/>
      </c>
      <c r="AF51" s="162" t="str">
        <f t="shared" si="26"/>
        <v/>
      </c>
      <c r="AG51" s="125" t="str">
        <f t="shared" si="27"/>
        <v/>
      </c>
      <c r="AH51" s="157" t="str">
        <f t="shared" si="28"/>
        <v/>
      </c>
      <c r="AI51" s="217" t="str">
        <f t="shared" si="29"/>
        <v/>
      </c>
      <c r="AJ51" s="223" t="str">
        <f t="shared" si="30"/>
        <v/>
      </c>
      <c r="AK51" s="224" t="str">
        <f t="shared" si="31"/>
        <v/>
      </c>
      <c r="AL51" s="224" t="str">
        <f t="shared" si="32"/>
        <v/>
      </c>
      <c r="AM51" s="225" t="str">
        <f t="shared" si="33"/>
        <v/>
      </c>
      <c r="AN51" s="112"/>
      <c r="AO51" s="112"/>
      <c r="AP51" s="112"/>
      <c r="AQ51" s="112"/>
    </row>
    <row r="52" spans="1:43">
      <c r="A52" s="157">
        <v>27</v>
      </c>
      <c r="B52" s="124" t="str">
        <f>Pengetahuan!B52</f>
        <v>UMRATUL HAERUNISA</v>
      </c>
      <c r="C52" s="217" t="str">
        <f t="shared" ref="C52:C65" si="42">IFERROR(AVERAGE(K52,T52),"")</f>
        <v/>
      </c>
      <c r="D52" s="217" t="str">
        <f t="shared" ref="D52:D65" si="43">IFERROR(AVERAGE(L52,U52),"")</f>
        <v/>
      </c>
      <c r="E52" s="217" t="str">
        <f t="shared" ref="E52:E65" si="44">IFERROR(AVERAGE(M52,V52),"")</f>
        <v/>
      </c>
      <c r="F52" s="217" t="str">
        <f t="shared" ref="F52:F65" si="45">IFERROR(AVERAGE(N52,W52),"")</f>
        <v/>
      </c>
      <c r="G52" s="217" t="str">
        <f t="shared" ref="G52:G65" si="46">IFERROR(AVERAGE(O52,X52),"")</f>
        <v/>
      </c>
      <c r="H52" s="217" t="str">
        <f t="shared" ref="H52:H65" si="47">IFERROR(AVERAGE(P52,Y52),"")</f>
        <v/>
      </c>
      <c r="I52" s="217" t="str">
        <f t="shared" ref="I52:I65" si="48">IFERROR(AVERAGE(Q52,Z52),"")</f>
        <v/>
      </c>
      <c r="J52" s="217" t="str">
        <f t="shared" ref="J52:J65" si="49">IFERROR(AVERAGE(R52,AA52),"")</f>
        <v/>
      </c>
      <c r="K52" s="128"/>
      <c r="L52" s="128"/>
      <c r="M52" s="128"/>
      <c r="N52" s="128"/>
      <c r="O52" s="128"/>
      <c r="P52" s="128"/>
      <c r="Q52" s="128"/>
      <c r="R52" s="128"/>
      <c r="S52" s="162" t="str">
        <f t="shared" ref="S52:S65" si="50">IF(MAX(K52:R52)=0,"",MAX(K52:R52))</f>
        <v/>
      </c>
      <c r="T52" s="128"/>
      <c r="U52" s="128"/>
      <c r="V52" s="128"/>
      <c r="W52" s="128"/>
      <c r="X52" s="128"/>
      <c r="Y52" s="128"/>
      <c r="Z52" s="128"/>
      <c r="AA52" s="128"/>
      <c r="AB52" s="222" t="str">
        <f t="shared" ref="AB52:AB65" si="51">IFERROR(AVERAGE(T52:AA52),"")</f>
        <v/>
      </c>
      <c r="AC52" s="290"/>
      <c r="AD52" s="290"/>
      <c r="AE52" s="157" t="str">
        <f t="shared" ref="AE52:AE65" si="52">IF(MAX(AC52:AD52)=0,"",MAX(AC52:AD52))</f>
        <v/>
      </c>
      <c r="AF52" s="162" t="str">
        <f t="shared" ref="AF52:AF65" si="53">S52</f>
        <v/>
      </c>
      <c r="AG52" s="125" t="str">
        <f t="shared" ref="AG52:AG65" si="54">AB52</f>
        <v/>
      </c>
      <c r="AH52" s="157" t="str">
        <f t="shared" ref="AH52:AH65" si="55">AE52</f>
        <v/>
      </c>
      <c r="AI52" s="217" t="str">
        <f t="shared" ref="AI52:AI65" si="56">IFERROR(AVERAGE(S52,AB52),"")</f>
        <v/>
      </c>
      <c r="AJ52" s="223" t="str">
        <f t="shared" ref="AJ52:AJ65" si="57">IFERROR(ROUND(AI52,0),"")</f>
        <v/>
      </c>
      <c r="AK52" s="224" t="str">
        <f t="shared" ref="AK52:AK65" si="58">IF(AJ52&lt;$AR$30,"1",IF(AJ52&lt;$AR$29,"2",IF(AJ52&lt;$AR$28,"3",IF(AJ52&lt;$AR$27,"4",""))))</f>
        <v/>
      </c>
      <c r="AL52" s="224" t="str">
        <f t="shared" ref="AL52:AL65" si="59">IF(AJ52&lt;$AR$30,"D",IF(AJ52&lt;$AR$29,"C",IF(AJ52&lt;$AR$28,"B",IF(AJ52&lt;$AR$27,"A",""))))</f>
        <v/>
      </c>
      <c r="AM52" s="225" t="str">
        <f t="shared" ref="AM52:AM65" si="60">IF(AJ52="","",IF(AJ52&lt;$AP$29,"BT","T"))</f>
        <v/>
      </c>
      <c r="AN52" s="112"/>
      <c r="AO52" s="112"/>
      <c r="AP52" s="112"/>
      <c r="AQ52" s="112"/>
    </row>
    <row r="53" spans="1:43">
      <c r="A53" s="157">
        <v>28</v>
      </c>
      <c r="B53" s="124" t="str">
        <f>Pengetahuan!B53</f>
        <v/>
      </c>
      <c r="C53" s="217" t="str">
        <f t="shared" si="42"/>
        <v/>
      </c>
      <c r="D53" s="217" t="str">
        <f t="shared" si="43"/>
        <v/>
      </c>
      <c r="E53" s="217" t="str">
        <f t="shared" si="44"/>
        <v/>
      </c>
      <c r="F53" s="217" t="str">
        <f t="shared" si="45"/>
        <v/>
      </c>
      <c r="G53" s="217" t="str">
        <f t="shared" si="46"/>
        <v/>
      </c>
      <c r="H53" s="217" t="str">
        <f t="shared" si="47"/>
        <v/>
      </c>
      <c r="I53" s="217" t="str">
        <f t="shared" si="48"/>
        <v/>
      </c>
      <c r="J53" s="217" t="str">
        <f t="shared" si="49"/>
        <v/>
      </c>
      <c r="K53" s="128"/>
      <c r="L53" s="128"/>
      <c r="M53" s="128"/>
      <c r="N53" s="128"/>
      <c r="O53" s="128"/>
      <c r="P53" s="128"/>
      <c r="Q53" s="128"/>
      <c r="R53" s="128"/>
      <c r="S53" s="162" t="str">
        <f t="shared" si="50"/>
        <v/>
      </c>
      <c r="T53" s="128"/>
      <c r="U53" s="128"/>
      <c r="V53" s="128"/>
      <c r="W53" s="128"/>
      <c r="X53" s="128"/>
      <c r="Y53" s="128"/>
      <c r="Z53" s="128"/>
      <c r="AA53" s="128"/>
      <c r="AB53" s="222" t="str">
        <f t="shared" si="51"/>
        <v/>
      </c>
      <c r="AC53" s="290"/>
      <c r="AD53" s="290"/>
      <c r="AE53" s="157" t="str">
        <f t="shared" si="52"/>
        <v/>
      </c>
      <c r="AF53" s="162" t="str">
        <f t="shared" si="53"/>
        <v/>
      </c>
      <c r="AG53" s="125" t="str">
        <f t="shared" si="54"/>
        <v/>
      </c>
      <c r="AH53" s="157" t="str">
        <f t="shared" si="55"/>
        <v/>
      </c>
      <c r="AI53" s="217" t="str">
        <f t="shared" si="56"/>
        <v/>
      </c>
      <c r="AJ53" s="223" t="str">
        <f t="shared" si="57"/>
        <v/>
      </c>
      <c r="AK53" s="224" t="str">
        <f t="shared" si="58"/>
        <v/>
      </c>
      <c r="AL53" s="224" t="str">
        <f t="shared" si="59"/>
        <v/>
      </c>
      <c r="AM53" s="225" t="str">
        <f t="shared" si="60"/>
        <v/>
      </c>
      <c r="AN53" s="112"/>
      <c r="AO53" s="112"/>
      <c r="AP53" s="112"/>
      <c r="AQ53" s="112"/>
    </row>
    <row r="54" spans="1:43">
      <c r="A54" s="157">
        <v>29</v>
      </c>
      <c r="B54" s="124" t="str">
        <f>Pengetahuan!B54</f>
        <v/>
      </c>
      <c r="C54" s="217" t="str">
        <f t="shared" si="42"/>
        <v/>
      </c>
      <c r="D54" s="217" t="str">
        <f t="shared" si="43"/>
        <v/>
      </c>
      <c r="E54" s="217" t="str">
        <f t="shared" si="44"/>
        <v/>
      </c>
      <c r="F54" s="217" t="str">
        <f t="shared" si="45"/>
        <v/>
      </c>
      <c r="G54" s="217" t="str">
        <f t="shared" si="46"/>
        <v/>
      </c>
      <c r="H54" s="217" t="str">
        <f t="shared" si="47"/>
        <v/>
      </c>
      <c r="I54" s="217" t="str">
        <f t="shared" si="48"/>
        <v/>
      </c>
      <c r="J54" s="217" t="str">
        <f t="shared" si="49"/>
        <v/>
      </c>
      <c r="K54" s="128"/>
      <c r="L54" s="128"/>
      <c r="M54" s="128"/>
      <c r="N54" s="128"/>
      <c r="O54" s="128"/>
      <c r="P54" s="128"/>
      <c r="Q54" s="128"/>
      <c r="R54" s="128"/>
      <c r="S54" s="162" t="str">
        <f t="shared" si="50"/>
        <v/>
      </c>
      <c r="T54" s="128"/>
      <c r="U54" s="128"/>
      <c r="V54" s="128"/>
      <c r="W54" s="128"/>
      <c r="X54" s="128"/>
      <c r="Y54" s="128"/>
      <c r="Z54" s="128"/>
      <c r="AA54" s="128"/>
      <c r="AB54" s="222" t="str">
        <f t="shared" si="51"/>
        <v/>
      </c>
      <c r="AC54" s="290"/>
      <c r="AD54" s="290"/>
      <c r="AE54" s="157" t="str">
        <f t="shared" si="52"/>
        <v/>
      </c>
      <c r="AF54" s="162" t="str">
        <f t="shared" si="53"/>
        <v/>
      </c>
      <c r="AG54" s="125" t="str">
        <f t="shared" si="54"/>
        <v/>
      </c>
      <c r="AH54" s="157" t="str">
        <f t="shared" si="55"/>
        <v/>
      </c>
      <c r="AI54" s="217" t="str">
        <f t="shared" si="56"/>
        <v/>
      </c>
      <c r="AJ54" s="223" t="str">
        <f t="shared" si="57"/>
        <v/>
      </c>
      <c r="AK54" s="224" t="str">
        <f t="shared" si="58"/>
        <v/>
      </c>
      <c r="AL54" s="224" t="str">
        <f t="shared" si="59"/>
        <v/>
      </c>
      <c r="AM54" s="225" t="str">
        <f t="shared" si="60"/>
        <v/>
      </c>
      <c r="AN54" s="112"/>
      <c r="AO54" s="112"/>
      <c r="AP54" s="112"/>
      <c r="AQ54" s="112"/>
    </row>
    <row r="55" spans="1:43">
      <c r="A55" s="157">
        <v>30</v>
      </c>
      <c r="B55" s="124" t="str">
        <f>Pengetahuan!B55</f>
        <v/>
      </c>
      <c r="C55" s="217" t="str">
        <f t="shared" si="42"/>
        <v/>
      </c>
      <c r="D55" s="217" t="str">
        <f t="shared" si="43"/>
        <v/>
      </c>
      <c r="E55" s="217" t="str">
        <f t="shared" si="44"/>
        <v/>
      </c>
      <c r="F55" s="217" t="str">
        <f t="shared" si="45"/>
        <v/>
      </c>
      <c r="G55" s="217" t="str">
        <f t="shared" si="46"/>
        <v/>
      </c>
      <c r="H55" s="217" t="str">
        <f t="shared" si="47"/>
        <v/>
      </c>
      <c r="I55" s="217" t="str">
        <f t="shared" si="48"/>
        <v/>
      </c>
      <c r="J55" s="217" t="str">
        <f t="shared" si="49"/>
        <v/>
      </c>
      <c r="K55" s="128"/>
      <c r="L55" s="128"/>
      <c r="M55" s="128"/>
      <c r="N55" s="128"/>
      <c r="O55" s="128"/>
      <c r="P55" s="128"/>
      <c r="Q55" s="128"/>
      <c r="R55" s="128"/>
      <c r="S55" s="162" t="str">
        <f t="shared" si="50"/>
        <v/>
      </c>
      <c r="T55" s="128"/>
      <c r="U55" s="128"/>
      <c r="V55" s="128"/>
      <c r="W55" s="128"/>
      <c r="X55" s="128"/>
      <c r="Y55" s="128"/>
      <c r="Z55" s="128"/>
      <c r="AA55" s="128"/>
      <c r="AB55" s="222" t="str">
        <f t="shared" si="51"/>
        <v/>
      </c>
      <c r="AC55" s="290"/>
      <c r="AD55" s="290"/>
      <c r="AE55" s="157" t="str">
        <f t="shared" si="52"/>
        <v/>
      </c>
      <c r="AF55" s="162" t="str">
        <f t="shared" si="53"/>
        <v/>
      </c>
      <c r="AG55" s="125" t="str">
        <f t="shared" si="54"/>
        <v/>
      </c>
      <c r="AH55" s="157" t="str">
        <f t="shared" si="55"/>
        <v/>
      </c>
      <c r="AI55" s="217" t="str">
        <f t="shared" si="56"/>
        <v/>
      </c>
      <c r="AJ55" s="223" t="str">
        <f t="shared" si="57"/>
        <v/>
      </c>
      <c r="AK55" s="224" t="str">
        <f t="shared" si="58"/>
        <v/>
      </c>
      <c r="AL55" s="224" t="str">
        <f t="shared" si="59"/>
        <v/>
      </c>
      <c r="AM55" s="225" t="str">
        <f t="shared" si="60"/>
        <v/>
      </c>
      <c r="AN55" s="112"/>
      <c r="AO55" s="112"/>
      <c r="AP55" s="112"/>
      <c r="AQ55" s="112"/>
    </row>
    <row r="56" spans="1:43">
      <c r="A56" s="157">
        <v>31</v>
      </c>
      <c r="B56" s="124" t="str">
        <f>Pengetahuan!B56</f>
        <v/>
      </c>
      <c r="C56" s="217" t="str">
        <f t="shared" si="42"/>
        <v/>
      </c>
      <c r="D56" s="217" t="str">
        <f t="shared" si="43"/>
        <v/>
      </c>
      <c r="E56" s="217" t="str">
        <f t="shared" si="44"/>
        <v/>
      </c>
      <c r="F56" s="217" t="str">
        <f t="shared" si="45"/>
        <v/>
      </c>
      <c r="G56" s="217" t="str">
        <f t="shared" si="46"/>
        <v/>
      </c>
      <c r="H56" s="217" t="str">
        <f t="shared" si="47"/>
        <v/>
      </c>
      <c r="I56" s="217" t="str">
        <f t="shared" si="48"/>
        <v/>
      </c>
      <c r="J56" s="217" t="str">
        <f t="shared" si="49"/>
        <v/>
      </c>
      <c r="K56" s="128"/>
      <c r="L56" s="128"/>
      <c r="M56" s="128"/>
      <c r="N56" s="128"/>
      <c r="O56" s="128"/>
      <c r="P56" s="128"/>
      <c r="Q56" s="128"/>
      <c r="R56" s="128"/>
      <c r="S56" s="162" t="str">
        <f t="shared" si="50"/>
        <v/>
      </c>
      <c r="T56" s="128"/>
      <c r="U56" s="128"/>
      <c r="V56" s="128"/>
      <c r="W56" s="128"/>
      <c r="X56" s="128"/>
      <c r="Y56" s="128"/>
      <c r="Z56" s="128"/>
      <c r="AA56" s="128"/>
      <c r="AB56" s="222" t="str">
        <f t="shared" si="51"/>
        <v/>
      </c>
      <c r="AC56" s="290"/>
      <c r="AD56" s="290"/>
      <c r="AE56" s="157" t="str">
        <f t="shared" si="52"/>
        <v/>
      </c>
      <c r="AF56" s="162" t="str">
        <f t="shared" si="53"/>
        <v/>
      </c>
      <c r="AG56" s="125" t="str">
        <f t="shared" si="54"/>
        <v/>
      </c>
      <c r="AH56" s="157" t="str">
        <f t="shared" si="55"/>
        <v/>
      </c>
      <c r="AI56" s="217" t="str">
        <f t="shared" si="56"/>
        <v/>
      </c>
      <c r="AJ56" s="223" t="str">
        <f t="shared" si="57"/>
        <v/>
      </c>
      <c r="AK56" s="224" t="str">
        <f t="shared" si="58"/>
        <v/>
      </c>
      <c r="AL56" s="224" t="str">
        <f t="shared" si="59"/>
        <v/>
      </c>
      <c r="AM56" s="225" t="str">
        <f t="shared" si="60"/>
        <v/>
      </c>
      <c r="AN56" s="112"/>
      <c r="AO56" s="112"/>
      <c r="AP56" s="112"/>
      <c r="AQ56" s="112"/>
    </row>
    <row r="57" spans="1:43">
      <c r="A57" s="157">
        <v>32</v>
      </c>
      <c r="B57" s="124" t="str">
        <f>Pengetahuan!B57</f>
        <v/>
      </c>
      <c r="C57" s="217" t="str">
        <f t="shared" si="42"/>
        <v/>
      </c>
      <c r="D57" s="217" t="str">
        <f t="shared" si="43"/>
        <v/>
      </c>
      <c r="E57" s="217" t="str">
        <f t="shared" si="44"/>
        <v/>
      </c>
      <c r="F57" s="217" t="str">
        <f t="shared" si="45"/>
        <v/>
      </c>
      <c r="G57" s="217" t="str">
        <f t="shared" si="46"/>
        <v/>
      </c>
      <c r="H57" s="217" t="str">
        <f t="shared" si="47"/>
        <v/>
      </c>
      <c r="I57" s="217" t="str">
        <f t="shared" si="48"/>
        <v/>
      </c>
      <c r="J57" s="217" t="str">
        <f t="shared" si="49"/>
        <v/>
      </c>
      <c r="K57" s="128"/>
      <c r="L57" s="128"/>
      <c r="M57" s="128"/>
      <c r="N57" s="128"/>
      <c r="O57" s="128"/>
      <c r="P57" s="128"/>
      <c r="Q57" s="128"/>
      <c r="R57" s="128"/>
      <c r="S57" s="162" t="str">
        <f t="shared" si="50"/>
        <v/>
      </c>
      <c r="T57" s="128"/>
      <c r="U57" s="128"/>
      <c r="V57" s="128"/>
      <c r="W57" s="128"/>
      <c r="X57" s="128"/>
      <c r="Y57" s="128"/>
      <c r="Z57" s="128"/>
      <c r="AA57" s="128"/>
      <c r="AB57" s="222" t="str">
        <f t="shared" si="51"/>
        <v/>
      </c>
      <c r="AC57" s="290"/>
      <c r="AD57" s="290"/>
      <c r="AE57" s="157" t="str">
        <f t="shared" si="52"/>
        <v/>
      </c>
      <c r="AF57" s="162" t="str">
        <f t="shared" si="53"/>
        <v/>
      </c>
      <c r="AG57" s="125" t="str">
        <f t="shared" si="54"/>
        <v/>
      </c>
      <c r="AH57" s="157" t="str">
        <f t="shared" si="55"/>
        <v/>
      </c>
      <c r="AI57" s="217" t="str">
        <f t="shared" si="56"/>
        <v/>
      </c>
      <c r="AJ57" s="223" t="str">
        <f t="shared" si="57"/>
        <v/>
      </c>
      <c r="AK57" s="224" t="str">
        <f t="shared" si="58"/>
        <v/>
      </c>
      <c r="AL57" s="224" t="str">
        <f t="shared" si="59"/>
        <v/>
      </c>
      <c r="AM57" s="225" t="str">
        <f t="shared" si="60"/>
        <v/>
      </c>
      <c r="AN57" s="112"/>
      <c r="AO57" s="112"/>
      <c r="AP57" s="112"/>
      <c r="AQ57" s="112"/>
    </row>
    <row r="58" spans="1:43">
      <c r="A58" s="157">
        <v>33</v>
      </c>
      <c r="B58" s="124" t="str">
        <f>Pengetahuan!B58</f>
        <v/>
      </c>
      <c r="C58" s="217" t="str">
        <f t="shared" si="42"/>
        <v/>
      </c>
      <c r="D58" s="217" t="str">
        <f t="shared" si="43"/>
        <v/>
      </c>
      <c r="E58" s="217" t="str">
        <f t="shared" si="44"/>
        <v/>
      </c>
      <c r="F58" s="217" t="str">
        <f t="shared" si="45"/>
        <v/>
      </c>
      <c r="G58" s="217" t="str">
        <f t="shared" si="46"/>
        <v/>
      </c>
      <c r="H58" s="217" t="str">
        <f t="shared" si="47"/>
        <v/>
      </c>
      <c r="I58" s="217" t="str">
        <f t="shared" si="48"/>
        <v/>
      </c>
      <c r="J58" s="217" t="str">
        <f t="shared" si="49"/>
        <v/>
      </c>
      <c r="K58" s="128"/>
      <c r="L58" s="128"/>
      <c r="M58" s="128"/>
      <c r="N58" s="128"/>
      <c r="O58" s="128"/>
      <c r="P58" s="128"/>
      <c r="Q58" s="128"/>
      <c r="R58" s="128"/>
      <c r="S58" s="162" t="str">
        <f t="shared" si="50"/>
        <v/>
      </c>
      <c r="T58" s="128"/>
      <c r="U58" s="128"/>
      <c r="V58" s="128"/>
      <c r="W58" s="128"/>
      <c r="X58" s="128"/>
      <c r="Y58" s="128"/>
      <c r="Z58" s="128"/>
      <c r="AA58" s="128"/>
      <c r="AB58" s="222" t="str">
        <f t="shared" si="51"/>
        <v/>
      </c>
      <c r="AC58" s="290"/>
      <c r="AD58" s="290"/>
      <c r="AE58" s="157" t="str">
        <f t="shared" si="52"/>
        <v/>
      </c>
      <c r="AF58" s="162" t="str">
        <f t="shared" si="53"/>
        <v/>
      </c>
      <c r="AG58" s="125" t="str">
        <f t="shared" si="54"/>
        <v/>
      </c>
      <c r="AH58" s="157" t="str">
        <f t="shared" si="55"/>
        <v/>
      </c>
      <c r="AI58" s="217" t="str">
        <f t="shared" si="56"/>
        <v/>
      </c>
      <c r="AJ58" s="223" t="str">
        <f t="shared" si="57"/>
        <v/>
      </c>
      <c r="AK58" s="224" t="str">
        <f t="shared" si="58"/>
        <v/>
      </c>
      <c r="AL58" s="224" t="str">
        <f t="shared" si="59"/>
        <v/>
      </c>
      <c r="AM58" s="225" t="str">
        <f t="shared" si="60"/>
        <v/>
      </c>
      <c r="AN58" s="112"/>
      <c r="AO58" s="112"/>
      <c r="AP58" s="112"/>
      <c r="AQ58" s="112"/>
    </row>
    <row r="59" spans="1:43">
      <c r="A59" s="157">
        <v>34</v>
      </c>
      <c r="B59" s="124" t="str">
        <f>Pengetahuan!B59</f>
        <v/>
      </c>
      <c r="C59" s="217" t="str">
        <f t="shared" si="42"/>
        <v/>
      </c>
      <c r="D59" s="217" t="str">
        <f t="shared" si="43"/>
        <v/>
      </c>
      <c r="E59" s="217" t="str">
        <f t="shared" si="44"/>
        <v/>
      </c>
      <c r="F59" s="217" t="str">
        <f t="shared" si="45"/>
        <v/>
      </c>
      <c r="G59" s="217" t="str">
        <f t="shared" si="46"/>
        <v/>
      </c>
      <c r="H59" s="217" t="str">
        <f t="shared" si="47"/>
        <v/>
      </c>
      <c r="I59" s="217" t="str">
        <f t="shared" si="48"/>
        <v/>
      </c>
      <c r="J59" s="217" t="str">
        <f t="shared" si="49"/>
        <v/>
      </c>
      <c r="K59" s="128"/>
      <c r="L59" s="128"/>
      <c r="M59" s="128"/>
      <c r="N59" s="128"/>
      <c r="O59" s="128"/>
      <c r="P59" s="128"/>
      <c r="Q59" s="128"/>
      <c r="R59" s="128"/>
      <c r="S59" s="162" t="str">
        <f t="shared" si="50"/>
        <v/>
      </c>
      <c r="T59" s="128"/>
      <c r="U59" s="128"/>
      <c r="V59" s="128"/>
      <c r="W59" s="128"/>
      <c r="X59" s="128"/>
      <c r="Y59" s="128"/>
      <c r="Z59" s="128"/>
      <c r="AA59" s="128"/>
      <c r="AB59" s="222" t="str">
        <f t="shared" si="51"/>
        <v/>
      </c>
      <c r="AC59" s="290"/>
      <c r="AD59" s="290"/>
      <c r="AE59" s="157" t="str">
        <f t="shared" si="52"/>
        <v/>
      </c>
      <c r="AF59" s="162" t="str">
        <f t="shared" si="53"/>
        <v/>
      </c>
      <c r="AG59" s="125" t="str">
        <f t="shared" si="54"/>
        <v/>
      </c>
      <c r="AH59" s="157" t="str">
        <f t="shared" si="55"/>
        <v/>
      </c>
      <c r="AI59" s="217" t="str">
        <f t="shared" si="56"/>
        <v/>
      </c>
      <c r="AJ59" s="223" t="str">
        <f t="shared" si="57"/>
        <v/>
      </c>
      <c r="AK59" s="224" t="str">
        <f t="shared" si="58"/>
        <v/>
      </c>
      <c r="AL59" s="224" t="str">
        <f t="shared" si="59"/>
        <v/>
      </c>
      <c r="AM59" s="225" t="str">
        <f t="shared" si="60"/>
        <v/>
      </c>
      <c r="AN59" s="112"/>
      <c r="AO59" s="112"/>
      <c r="AP59" s="112"/>
      <c r="AQ59" s="112"/>
    </row>
    <row r="60" spans="1:43">
      <c r="A60" s="157">
        <v>35</v>
      </c>
      <c r="B60" s="124" t="str">
        <f>Pengetahuan!B60</f>
        <v/>
      </c>
      <c r="C60" s="217" t="str">
        <f t="shared" si="42"/>
        <v/>
      </c>
      <c r="D60" s="217" t="str">
        <f t="shared" si="43"/>
        <v/>
      </c>
      <c r="E60" s="217" t="str">
        <f t="shared" si="44"/>
        <v/>
      </c>
      <c r="F60" s="217" t="str">
        <f t="shared" si="45"/>
        <v/>
      </c>
      <c r="G60" s="217" t="str">
        <f t="shared" si="46"/>
        <v/>
      </c>
      <c r="H60" s="217" t="str">
        <f t="shared" si="47"/>
        <v/>
      </c>
      <c r="I60" s="217" t="str">
        <f t="shared" si="48"/>
        <v/>
      </c>
      <c r="J60" s="217" t="str">
        <f t="shared" si="49"/>
        <v/>
      </c>
      <c r="K60" s="128"/>
      <c r="L60" s="128"/>
      <c r="M60" s="128"/>
      <c r="N60" s="128"/>
      <c r="O60" s="128"/>
      <c r="P60" s="128"/>
      <c r="Q60" s="128"/>
      <c r="R60" s="128"/>
      <c r="S60" s="162" t="str">
        <f t="shared" si="50"/>
        <v/>
      </c>
      <c r="T60" s="128"/>
      <c r="U60" s="128"/>
      <c r="V60" s="128"/>
      <c r="W60" s="128"/>
      <c r="X60" s="128"/>
      <c r="Y60" s="128"/>
      <c r="Z60" s="128"/>
      <c r="AA60" s="128"/>
      <c r="AB60" s="222" t="str">
        <f t="shared" si="51"/>
        <v/>
      </c>
      <c r="AC60" s="290"/>
      <c r="AD60" s="290"/>
      <c r="AE60" s="157" t="str">
        <f t="shared" si="52"/>
        <v/>
      </c>
      <c r="AF60" s="162" t="str">
        <f t="shared" si="53"/>
        <v/>
      </c>
      <c r="AG60" s="125" t="str">
        <f t="shared" si="54"/>
        <v/>
      </c>
      <c r="AH60" s="157" t="str">
        <f t="shared" si="55"/>
        <v/>
      </c>
      <c r="AI60" s="217" t="str">
        <f t="shared" si="56"/>
        <v/>
      </c>
      <c r="AJ60" s="223" t="str">
        <f t="shared" si="57"/>
        <v/>
      </c>
      <c r="AK60" s="224" t="str">
        <f t="shared" si="58"/>
        <v/>
      </c>
      <c r="AL60" s="224" t="str">
        <f t="shared" si="59"/>
        <v/>
      </c>
      <c r="AM60" s="225" t="str">
        <f t="shared" si="60"/>
        <v/>
      </c>
      <c r="AN60" s="112"/>
      <c r="AO60" s="112"/>
      <c r="AP60" s="112"/>
      <c r="AQ60" s="112"/>
    </row>
    <row r="61" spans="1:43">
      <c r="A61" s="157">
        <v>36</v>
      </c>
      <c r="B61" s="124" t="str">
        <f>Pengetahuan!B61</f>
        <v/>
      </c>
      <c r="C61" s="217" t="str">
        <f t="shared" si="42"/>
        <v/>
      </c>
      <c r="D61" s="217" t="str">
        <f t="shared" si="43"/>
        <v/>
      </c>
      <c r="E61" s="217" t="str">
        <f t="shared" si="44"/>
        <v/>
      </c>
      <c r="F61" s="217" t="str">
        <f t="shared" si="45"/>
        <v/>
      </c>
      <c r="G61" s="217" t="str">
        <f t="shared" si="46"/>
        <v/>
      </c>
      <c r="H61" s="217" t="str">
        <f t="shared" si="47"/>
        <v/>
      </c>
      <c r="I61" s="217" t="str">
        <f t="shared" si="48"/>
        <v/>
      </c>
      <c r="J61" s="217" t="str">
        <f t="shared" si="49"/>
        <v/>
      </c>
      <c r="K61" s="128"/>
      <c r="L61" s="128"/>
      <c r="M61" s="128"/>
      <c r="N61" s="128"/>
      <c r="O61" s="128"/>
      <c r="P61" s="128"/>
      <c r="Q61" s="128"/>
      <c r="R61" s="128"/>
      <c r="S61" s="162" t="str">
        <f t="shared" si="50"/>
        <v/>
      </c>
      <c r="T61" s="128"/>
      <c r="U61" s="128"/>
      <c r="V61" s="128"/>
      <c r="W61" s="128"/>
      <c r="X61" s="128"/>
      <c r="Y61" s="128"/>
      <c r="Z61" s="128"/>
      <c r="AA61" s="128"/>
      <c r="AB61" s="222" t="str">
        <f t="shared" si="51"/>
        <v/>
      </c>
      <c r="AC61" s="290"/>
      <c r="AD61" s="290"/>
      <c r="AE61" s="157" t="str">
        <f t="shared" si="52"/>
        <v/>
      </c>
      <c r="AF61" s="162" t="str">
        <f t="shared" si="53"/>
        <v/>
      </c>
      <c r="AG61" s="125" t="str">
        <f t="shared" si="54"/>
        <v/>
      </c>
      <c r="AH61" s="157" t="str">
        <f t="shared" si="55"/>
        <v/>
      </c>
      <c r="AI61" s="217" t="str">
        <f t="shared" si="56"/>
        <v/>
      </c>
      <c r="AJ61" s="223" t="str">
        <f t="shared" si="57"/>
        <v/>
      </c>
      <c r="AK61" s="224" t="str">
        <f t="shared" si="58"/>
        <v/>
      </c>
      <c r="AL61" s="224" t="str">
        <f t="shared" si="59"/>
        <v/>
      </c>
      <c r="AM61" s="225" t="str">
        <f t="shared" si="60"/>
        <v/>
      </c>
      <c r="AN61" s="112"/>
      <c r="AO61" s="112"/>
      <c r="AP61" s="112"/>
      <c r="AQ61" s="112"/>
    </row>
    <row r="62" spans="1:43">
      <c r="A62" s="157">
        <v>37</v>
      </c>
      <c r="B62" s="124" t="str">
        <f>Pengetahuan!B62</f>
        <v/>
      </c>
      <c r="C62" s="217" t="str">
        <f t="shared" si="42"/>
        <v/>
      </c>
      <c r="D62" s="217" t="str">
        <f t="shared" si="43"/>
        <v/>
      </c>
      <c r="E62" s="217" t="str">
        <f t="shared" si="44"/>
        <v/>
      </c>
      <c r="F62" s="217" t="str">
        <f t="shared" si="45"/>
        <v/>
      </c>
      <c r="G62" s="217" t="str">
        <f t="shared" si="46"/>
        <v/>
      </c>
      <c r="H62" s="217" t="str">
        <f t="shared" si="47"/>
        <v/>
      </c>
      <c r="I62" s="217" t="str">
        <f t="shared" si="48"/>
        <v/>
      </c>
      <c r="J62" s="217" t="str">
        <f t="shared" si="49"/>
        <v/>
      </c>
      <c r="K62" s="128"/>
      <c r="L62" s="128"/>
      <c r="M62" s="128"/>
      <c r="N62" s="128"/>
      <c r="O62" s="128"/>
      <c r="P62" s="128"/>
      <c r="Q62" s="128"/>
      <c r="R62" s="128"/>
      <c r="S62" s="162" t="str">
        <f t="shared" si="50"/>
        <v/>
      </c>
      <c r="T62" s="128"/>
      <c r="U62" s="128"/>
      <c r="V62" s="128"/>
      <c r="W62" s="128"/>
      <c r="X62" s="128"/>
      <c r="Y62" s="128"/>
      <c r="Z62" s="128"/>
      <c r="AA62" s="128"/>
      <c r="AB62" s="222" t="str">
        <f t="shared" si="51"/>
        <v/>
      </c>
      <c r="AC62" s="290"/>
      <c r="AD62" s="290"/>
      <c r="AE62" s="157" t="str">
        <f t="shared" si="52"/>
        <v/>
      </c>
      <c r="AF62" s="162" t="str">
        <f t="shared" si="53"/>
        <v/>
      </c>
      <c r="AG62" s="125" t="str">
        <f t="shared" si="54"/>
        <v/>
      </c>
      <c r="AH62" s="157" t="str">
        <f t="shared" si="55"/>
        <v/>
      </c>
      <c r="AI62" s="217" t="str">
        <f t="shared" si="56"/>
        <v/>
      </c>
      <c r="AJ62" s="223" t="str">
        <f t="shared" si="57"/>
        <v/>
      </c>
      <c r="AK62" s="224" t="str">
        <f t="shared" si="58"/>
        <v/>
      </c>
      <c r="AL62" s="224" t="str">
        <f t="shared" si="59"/>
        <v/>
      </c>
      <c r="AM62" s="225" t="str">
        <f t="shared" si="60"/>
        <v/>
      </c>
      <c r="AN62" s="112"/>
      <c r="AO62" s="112"/>
      <c r="AP62" s="112"/>
      <c r="AQ62" s="112"/>
    </row>
    <row r="63" spans="1:43">
      <c r="A63" s="157">
        <v>38</v>
      </c>
      <c r="B63" s="124" t="str">
        <f>Pengetahuan!B63</f>
        <v/>
      </c>
      <c r="C63" s="217" t="str">
        <f t="shared" si="42"/>
        <v/>
      </c>
      <c r="D63" s="217" t="str">
        <f t="shared" si="43"/>
        <v/>
      </c>
      <c r="E63" s="217" t="str">
        <f t="shared" si="44"/>
        <v/>
      </c>
      <c r="F63" s="217" t="str">
        <f t="shared" si="45"/>
        <v/>
      </c>
      <c r="G63" s="217" t="str">
        <f t="shared" si="46"/>
        <v/>
      </c>
      <c r="H63" s="217" t="str">
        <f t="shared" si="47"/>
        <v/>
      </c>
      <c r="I63" s="217" t="str">
        <f t="shared" si="48"/>
        <v/>
      </c>
      <c r="J63" s="217" t="str">
        <f t="shared" si="49"/>
        <v/>
      </c>
      <c r="K63" s="128"/>
      <c r="L63" s="128"/>
      <c r="M63" s="128"/>
      <c r="N63" s="128"/>
      <c r="O63" s="128"/>
      <c r="P63" s="128"/>
      <c r="Q63" s="128"/>
      <c r="R63" s="128"/>
      <c r="S63" s="162" t="str">
        <f t="shared" si="50"/>
        <v/>
      </c>
      <c r="T63" s="128"/>
      <c r="U63" s="128"/>
      <c r="V63" s="128"/>
      <c r="W63" s="128"/>
      <c r="X63" s="128"/>
      <c r="Y63" s="128"/>
      <c r="Z63" s="128"/>
      <c r="AA63" s="128"/>
      <c r="AB63" s="222" t="str">
        <f t="shared" si="51"/>
        <v/>
      </c>
      <c r="AC63" s="290"/>
      <c r="AD63" s="290"/>
      <c r="AE63" s="157" t="str">
        <f t="shared" si="52"/>
        <v/>
      </c>
      <c r="AF63" s="162" t="str">
        <f t="shared" si="53"/>
        <v/>
      </c>
      <c r="AG63" s="125" t="str">
        <f t="shared" si="54"/>
        <v/>
      </c>
      <c r="AH63" s="157" t="str">
        <f t="shared" si="55"/>
        <v/>
      </c>
      <c r="AI63" s="217" t="str">
        <f t="shared" si="56"/>
        <v/>
      </c>
      <c r="AJ63" s="223" t="str">
        <f t="shared" si="57"/>
        <v/>
      </c>
      <c r="AK63" s="224" t="str">
        <f t="shared" si="58"/>
        <v/>
      </c>
      <c r="AL63" s="224" t="str">
        <f t="shared" si="59"/>
        <v/>
      </c>
      <c r="AM63" s="225" t="str">
        <f t="shared" si="60"/>
        <v/>
      </c>
      <c r="AN63" s="112"/>
      <c r="AO63" s="112"/>
      <c r="AP63" s="112"/>
      <c r="AQ63" s="112"/>
    </row>
    <row r="64" spans="1:43">
      <c r="A64" s="157">
        <v>39</v>
      </c>
      <c r="B64" s="124" t="str">
        <f>Pengetahuan!B64</f>
        <v/>
      </c>
      <c r="C64" s="217" t="str">
        <f t="shared" si="42"/>
        <v/>
      </c>
      <c r="D64" s="217" t="str">
        <f t="shared" si="43"/>
        <v/>
      </c>
      <c r="E64" s="217" t="str">
        <f t="shared" si="44"/>
        <v/>
      </c>
      <c r="F64" s="217" t="str">
        <f t="shared" si="45"/>
        <v/>
      </c>
      <c r="G64" s="217" t="str">
        <f t="shared" si="46"/>
        <v/>
      </c>
      <c r="H64" s="217" t="str">
        <f t="shared" si="47"/>
        <v/>
      </c>
      <c r="I64" s="217" t="str">
        <f t="shared" si="48"/>
        <v/>
      </c>
      <c r="J64" s="217" t="str">
        <f t="shared" si="49"/>
        <v/>
      </c>
      <c r="K64" s="128"/>
      <c r="L64" s="128"/>
      <c r="M64" s="128"/>
      <c r="N64" s="128"/>
      <c r="O64" s="128"/>
      <c r="P64" s="128"/>
      <c r="Q64" s="128"/>
      <c r="R64" s="128"/>
      <c r="S64" s="162" t="str">
        <f t="shared" si="50"/>
        <v/>
      </c>
      <c r="T64" s="128"/>
      <c r="U64" s="128"/>
      <c r="V64" s="128"/>
      <c r="W64" s="128"/>
      <c r="X64" s="128"/>
      <c r="Y64" s="128"/>
      <c r="Z64" s="128"/>
      <c r="AA64" s="128"/>
      <c r="AB64" s="222" t="str">
        <f t="shared" si="51"/>
        <v/>
      </c>
      <c r="AC64" s="290"/>
      <c r="AD64" s="290"/>
      <c r="AE64" s="157" t="str">
        <f t="shared" si="52"/>
        <v/>
      </c>
      <c r="AF64" s="162" t="str">
        <f t="shared" si="53"/>
        <v/>
      </c>
      <c r="AG64" s="125" t="str">
        <f t="shared" si="54"/>
        <v/>
      </c>
      <c r="AH64" s="157" t="str">
        <f t="shared" si="55"/>
        <v/>
      </c>
      <c r="AI64" s="217" t="str">
        <f t="shared" si="56"/>
        <v/>
      </c>
      <c r="AJ64" s="223" t="str">
        <f t="shared" si="57"/>
        <v/>
      </c>
      <c r="AK64" s="224" t="str">
        <f t="shared" si="58"/>
        <v/>
      </c>
      <c r="AL64" s="224" t="str">
        <f t="shared" si="59"/>
        <v/>
      </c>
      <c r="AM64" s="225" t="str">
        <f t="shared" si="60"/>
        <v/>
      </c>
      <c r="AN64" s="112"/>
      <c r="AO64" s="112"/>
      <c r="AP64" s="112"/>
      <c r="AQ64" s="112"/>
    </row>
    <row r="65" spans="1:43">
      <c r="A65" s="157">
        <v>40</v>
      </c>
      <c r="B65" s="124" t="str">
        <f>Pengetahuan!B65</f>
        <v/>
      </c>
      <c r="C65" s="217" t="str">
        <f t="shared" si="42"/>
        <v/>
      </c>
      <c r="D65" s="217" t="str">
        <f t="shared" si="43"/>
        <v/>
      </c>
      <c r="E65" s="217" t="str">
        <f t="shared" si="44"/>
        <v/>
      </c>
      <c r="F65" s="217" t="str">
        <f t="shared" si="45"/>
        <v/>
      </c>
      <c r="G65" s="217" t="str">
        <f t="shared" si="46"/>
        <v/>
      </c>
      <c r="H65" s="217" t="str">
        <f t="shared" si="47"/>
        <v/>
      </c>
      <c r="I65" s="217" t="str">
        <f t="shared" si="48"/>
        <v/>
      </c>
      <c r="J65" s="217" t="str">
        <f t="shared" si="49"/>
        <v/>
      </c>
      <c r="K65" s="128"/>
      <c r="L65" s="128"/>
      <c r="M65" s="128"/>
      <c r="N65" s="128"/>
      <c r="O65" s="128"/>
      <c r="P65" s="128"/>
      <c r="Q65" s="128"/>
      <c r="R65" s="128"/>
      <c r="S65" s="162" t="str">
        <f t="shared" si="50"/>
        <v/>
      </c>
      <c r="T65" s="128"/>
      <c r="U65" s="128"/>
      <c r="V65" s="128"/>
      <c r="W65" s="128"/>
      <c r="X65" s="128"/>
      <c r="Y65" s="128"/>
      <c r="Z65" s="128"/>
      <c r="AA65" s="128"/>
      <c r="AB65" s="222" t="str">
        <f t="shared" si="51"/>
        <v/>
      </c>
      <c r="AC65" s="290"/>
      <c r="AD65" s="290"/>
      <c r="AE65" s="157" t="str">
        <f t="shared" si="52"/>
        <v/>
      </c>
      <c r="AF65" s="162" t="str">
        <f t="shared" si="53"/>
        <v/>
      </c>
      <c r="AG65" s="125" t="str">
        <f t="shared" si="54"/>
        <v/>
      </c>
      <c r="AH65" s="157" t="str">
        <f t="shared" si="55"/>
        <v/>
      </c>
      <c r="AI65" s="217" t="str">
        <f t="shared" si="56"/>
        <v/>
      </c>
      <c r="AJ65" s="223" t="str">
        <f t="shared" si="57"/>
        <v/>
      </c>
      <c r="AK65" s="224" t="str">
        <f t="shared" si="58"/>
        <v/>
      </c>
      <c r="AL65" s="224" t="str">
        <f t="shared" si="59"/>
        <v/>
      </c>
      <c r="AM65" s="225" t="str">
        <f t="shared" si="60"/>
        <v/>
      </c>
      <c r="AN65" s="112"/>
      <c r="AO65" s="112"/>
      <c r="AP65" s="112"/>
      <c r="AQ65" s="112"/>
    </row>
    <row r="66" spans="1:43">
      <c r="A66" s="124"/>
      <c r="B66" s="163" t="s">
        <v>99</v>
      </c>
      <c r="C66" s="164" t="str">
        <f>IFERROR(AVERAGE(C26:C65),"")</f>
        <v/>
      </c>
      <c r="D66" s="164" t="str">
        <f t="shared" ref="D66:AL66" si="61">IFERROR(AVERAGE(D26:D65),"")</f>
        <v/>
      </c>
      <c r="E66" s="164" t="str">
        <f t="shared" si="61"/>
        <v/>
      </c>
      <c r="F66" s="164" t="str">
        <f t="shared" si="61"/>
        <v/>
      </c>
      <c r="G66" s="164" t="str">
        <f t="shared" si="61"/>
        <v/>
      </c>
      <c r="H66" s="164" t="str">
        <f t="shared" si="61"/>
        <v/>
      </c>
      <c r="I66" s="164" t="str">
        <f t="shared" si="61"/>
        <v/>
      </c>
      <c r="J66" s="164" t="str">
        <f t="shared" si="61"/>
        <v/>
      </c>
      <c r="K66" s="164" t="str">
        <f t="shared" si="61"/>
        <v/>
      </c>
      <c r="L66" s="164" t="str">
        <f t="shared" si="61"/>
        <v/>
      </c>
      <c r="M66" s="164" t="str">
        <f t="shared" si="61"/>
        <v/>
      </c>
      <c r="N66" s="164" t="str">
        <f t="shared" si="61"/>
        <v/>
      </c>
      <c r="O66" s="164" t="str">
        <f t="shared" si="61"/>
        <v/>
      </c>
      <c r="P66" s="164" t="str">
        <f t="shared" si="61"/>
        <v/>
      </c>
      <c r="Q66" s="164" t="str">
        <f t="shared" si="61"/>
        <v/>
      </c>
      <c r="R66" s="164" t="str">
        <f t="shared" si="61"/>
        <v/>
      </c>
      <c r="S66" s="164" t="str">
        <f t="shared" si="61"/>
        <v/>
      </c>
      <c r="T66" s="164" t="str">
        <f t="shared" si="61"/>
        <v/>
      </c>
      <c r="U66" s="164" t="str">
        <f t="shared" si="61"/>
        <v/>
      </c>
      <c r="V66" s="164" t="str">
        <f t="shared" si="61"/>
        <v/>
      </c>
      <c r="W66" s="164" t="str">
        <f t="shared" si="61"/>
        <v/>
      </c>
      <c r="X66" s="164" t="str">
        <f t="shared" si="61"/>
        <v/>
      </c>
      <c r="Y66" s="164" t="str">
        <f t="shared" si="61"/>
        <v/>
      </c>
      <c r="Z66" s="164" t="str">
        <f t="shared" si="61"/>
        <v/>
      </c>
      <c r="AA66" s="164" t="str">
        <f t="shared" si="61"/>
        <v/>
      </c>
      <c r="AB66" s="164" t="str">
        <f t="shared" si="61"/>
        <v/>
      </c>
      <c r="AC66" s="164" t="str">
        <f t="shared" si="61"/>
        <v/>
      </c>
      <c r="AD66" s="164" t="str">
        <f t="shared" si="61"/>
        <v/>
      </c>
      <c r="AE66" s="164" t="str">
        <f t="shared" si="61"/>
        <v/>
      </c>
      <c r="AF66" s="164" t="str">
        <f t="shared" si="61"/>
        <v/>
      </c>
      <c r="AG66" s="164" t="str">
        <f t="shared" si="61"/>
        <v/>
      </c>
      <c r="AH66" s="164" t="str">
        <f t="shared" si="61"/>
        <v/>
      </c>
      <c r="AI66" s="164" t="str">
        <f t="shared" si="61"/>
        <v/>
      </c>
      <c r="AJ66" s="164" t="str">
        <f t="shared" si="61"/>
        <v/>
      </c>
      <c r="AK66" s="164" t="str">
        <f t="shared" si="61"/>
        <v/>
      </c>
      <c r="AL66" s="164" t="str">
        <f t="shared" si="61"/>
        <v/>
      </c>
      <c r="AM66" s="165"/>
      <c r="AN66" s="112"/>
      <c r="AO66" s="112"/>
      <c r="AP66" s="112"/>
      <c r="AQ66" s="112"/>
    </row>
    <row r="67" spans="1:43"/>
    <row r="68" spans="1:43"/>
  </sheetData>
  <sheetProtection password="CA29" sheet="1" objects="1" scenarios="1"/>
  <mergeCells count="38">
    <mergeCell ref="AO25:AY25"/>
    <mergeCell ref="AP26:AR26"/>
    <mergeCell ref="AS26:AU26"/>
    <mergeCell ref="AV26:AY26"/>
    <mergeCell ref="C1:AQ1"/>
    <mergeCell ref="C2:AQ2"/>
    <mergeCell ref="C3:AQ3"/>
    <mergeCell ref="C4:AQ6"/>
    <mergeCell ref="U8:W8"/>
    <mergeCell ref="AM8:AN8"/>
    <mergeCell ref="AO8:AP8"/>
    <mergeCell ref="AO9:AP9"/>
    <mergeCell ref="B12:AA12"/>
    <mergeCell ref="C13:AA13"/>
    <mergeCell ref="AD13:AJ13"/>
    <mergeCell ref="AK13:AL13"/>
    <mergeCell ref="AM13:AP16"/>
    <mergeCell ref="C14:AA14"/>
    <mergeCell ref="C15:AA15"/>
    <mergeCell ref="U9:W9"/>
    <mergeCell ref="AM9:AN9"/>
    <mergeCell ref="C16:AA16"/>
    <mergeCell ref="C17:AA17"/>
    <mergeCell ref="C18:AA18"/>
    <mergeCell ref="C19:AA19"/>
    <mergeCell ref="C20:AA20"/>
    <mergeCell ref="A22:A25"/>
    <mergeCell ref="B22:B25"/>
    <mergeCell ref="C22:J24"/>
    <mergeCell ref="K23:S24"/>
    <mergeCell ref="T23:AB24"/>
    <mergeCell ref="K22:AB22"/>
    <mergeCell ref="AM22:AM24"/>
    <mergeCell ref="AC22:AE24"/>
    <mergeCell ref="AF22:AF25"/>
    <mergeCell ref="AG22:AG25"/>
    <mergeCell ref="AH22:AH25"/>
    <mergeCell ref="AI22:AL24"/>
  </mergeCells>
  <conditionalFormatting sqref="T26:AA65">
    <cfRule type="cellIs" dxfId="48" priority="27" operator="equal">
      <formula>0</formula>
    </cfRule>
  </conditionalFormatting>
  <conditionalFormatting sqref="S26:S65">
    <cfRule type="cellIs" dxfId="47" priority="26" operator="equal">
      <formula>0</formula>
    </cfRule>
  </conditionalFormatting>
  <conditionalFormatting sqref="AB26:AB65">
    <cfRule type="cellIs" dxfId="46" priority="18" operator="greaterThan">
      <formula>0</formula>
    </cfRule>
    <cfRule type="cellIs" dxfId="45" priority="25" operator="equal">
      <formula>0</formula>
    </cfRule>
  </conditionalFormatting>
  <conditionalFormatting sqref="AC26:AE65">
    <cfRule type="cellIs" dxfId="44" priority="23" operator="equal">
      <formula>0</formula>
    </cfRule>
  </conditionalFormatting>
  <conditionalFormatting sqref="C13:AA20">
    <cfRule type="cellIs" dxfId="43" priority="21" operator="equal">
      <formula>0</formula>
    </cfRule>
  </conditionalFormatting>
  <conditionalFormatting sqref="K26:R65">
    <cfRule type="cellIs" dxfId="42" priority="20" operator="equal">
      <formula>0</formula>
    </cfRule>
  </conditionalFormatting>
  <conditionalFormatting sqref="AC26:AD65">
    <cfRule type="cellIs" dxfId="41" priority="19" operator="equal">
      <formula>0</formula>
    </cfRule>
  </conditionalFormatting>
  <conditionalFormatting sqref="AG26:AG65">
    <cfRule type="cellIs" dxfId="40" priority="17" operator="greaterThan">
      <formula>0</formula>
    </cfRule>
  </conditionalFormatting>
  <conditionalFormatting sqref="AI26:AI65">
    <cfRule type="cellIs" dxfId="39" priority="16" operator="greaterThan">
      <formula>0</formula>
    </cfRule>
  </conditionalFormatting>
  <conditionalFormatting sqref="AJ26:AJ65">
    <cfRule type="cellIs" dxfId="38" priority="15" operator="greaterThan">
      <formula>0</formula>
    </cfRule>
  </conditionalFormatting>
  <conditionalFormatting sqref="AP27:AP30">
    <cfRule type="cellIs" dxfId="37" priority="14" operator="equal">
      <formula>0</formula>
    </cfRule>
  </conditionalFormatting>
  <conditionalFormatting sqref="AK26:AK65">
    <cfRule type="cellIs" dxfId="36" priority="13" operator="greaterThan">
      <formula>0</formula>
    </cfRule>
  </conditionalFormatting>
  <conditionalFormatting sqref="AL26:AL65">
    <cfRule type="cellIs" dxfId="35" priority="12" operator="greaterThan">
      <formula>0</formula>
    </cfRule>
  </conditionalFormatting>
  <conditionalFormatting sqref="AM26:AM65">
    <cfRule type="containsText" dxfId="34" priority="10" operator="containsText" text="BT">
      <formula>NOT(ISERROR(SEARCH("BT",AM26)))</formula>
    </cfRule>
    <cfRule type="cellIs" dxfId="33" priority="11" operator="greaterThan">
      <formula>0</formula>
    </cfRule>
  </conditionalFormatting>
  <conditionalFormatting sqref="C26:J65">
    <cfRule type="cellIs" dxfId="32" priority="9" operator="greaterThan">
      <formula>0</formula>
    </cfRule>
  </conditionalFormatting>
  <conditionalFormatting sqref="K26:K65 T26:T65">
    <cfRule type="uniqueValues" dxfId="31" priority="8"/>
  </conditionalFormatting>
  <conditionalFormatting sqref="L26:L65 U26:U65">
    <cfRule type="uniqueValues" dxfId="30" priority="7"/>
  </conditionalFormatting>
  <conditionalFormatting sqref="M26:M65 V26:V65">
    <cfRule type="uniqueValues" dxfId="29" priority="6"/>
  </conditionalFormatting>
  <conditionalFormatting sqref="N26:N65 W26:W65">
    <cfRule type="uniqueValues" dxfId="28" priority="5"/>
  </conditionalFormatting>
  <conditionalFormatting sqref="O26:O65 X26:X65">
    <cfRule type="uniqueValues" dxfId="27" priority="4"/>
  </conditionalFormatting>
  <conditionalFormatting sqref="P26:P65 Y26:Y65">
    <cfRule type="uniqueValues" dxfId="26" priority="3"/>
  </conditionalFormatting>
  <conditionalFormatting sqref="Q26:Q65 Z26:Z65">
    <cfRule type="uniqueValues" dxfId="25" priority="2"/>
  </conditionalFormatting>
  <conditionalFormatting sqref="R26:R65 AA26:AA65">
    <cfRule type="uniqueValues" dxfId="24" priority="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showRowColHeaders="0" zoomScale="85" zoomScaleNormal="85" workbookViewId="0"/>
  </sheetViews>
  <sheetFormatPr defaultRowHeight="15"/>
  <cols>
    <col min="1" max="1" width="3.28515625" style="189" customWidth="1"/>
    <col min="2" max="2" width="10.140625" style="189" customWidth="1"/>
    <col min="3" max="3" width="11.7109375" style="189" customWidth="1"/>
    <col min="4" max="4" width="31.7109375" style="189" customWidth="1"/>
    <col min="5" max="5" width="6.140625" style="189" customWidth="1"/>
    <col min="6" max="6" width="5.7109375" style="189" customWidth="1"/>
    <col min="7" max="7" width="6" style="189" bestFit="1" customWidth="1"/>
    <col min="8" max="8" width="30.7109375" style="189" customWidth="1"/>
    <col min="9" max="9" width="6.140625" style="189" customWidth="1"/>
    <col min="10" max="10" width="5.7109375" style="189" customWidth="1"/>
    <col min="11" max="11" width="6" style="189" customWidth="1"/>
    <col min="12" max="12" width="30.7109375" style="189" customWidth="1"/>
    <col min="13" max="13" width="3.28515625" style="189" customWidth="1"/>
    <col min="14" max="16384" width="9.140625" style="189"/>
  </cols>
  <sheetData>
    <row r="1" spans="1:13" ht="18.75">
      <c r="A1" s="108"/>
      <c r="B1" s="526" t="str">
        <f>Pengetahuan!C1</f>
        <v>DINAS DIKPORA KABUPATEN DOMPU</v>
      </c>
      <c r="C1" s="527"/>
      <c r="D1" s="527"/>
      <c r="E1" s="527"/>
      <c r="F1" s="527"/>
      <c r="G1" s="527"/>
      <c r="H1" s="527"/>
      <c r="I1" s="527"/>
      <c r="J1" s="527"/>
      <c r="K1" s="527"/>
      <c r="L1" s="528"/>
      <c r="M1" s="108"/>
    </row>
    <row r="2" spans="1:13" ht="36">
      <c r="A2" s="108"/>
      <c r="B2" s="529" t="str">
        <f>Pengetahuan!C2</f>
        <v>SMPN 7 IT DOMPU</v>
      </c>
      <c r="C2" s="530"/>
      <c r="D2" s="530"/>
      <c r="E2" s="530"/>
      <c r="F2" s="530"/>
      <c r="G2" s="530"/>
      <c r="H2" s="530"/>
      <c r="I2" s="530"/>
      <c r="J2" s="530"/>
      <c r="K2" s="530"/>
      <c r="L2" s="531"/>
      <c r="M2" s="108"/>
    </row>
    <row r="3" spans="1:13" ht="15.75" thickBot="1">
      <c r="A3" s="108"/>
      <c r="B3" s="463" t="str">
        <f>Pengetahuan!C3</f>
        <v>Jln. Dorobata No.02 Kel. Kandai Satu Kab.Dompu</v>
      </c>
      <c r="C3" s="464"/>
      <c r="D3" s="464"/>
      <c r="E3" s="464"/>
      <c r="F3" s="464"/>
      <c r="G3" s="464"/>
      <c r="H3" s="464"/>
      <c r="I3" s="464"/>
      <c r="J3" s="464"/>
      <c r="K3" s="464"/>
      <c r="L3" s="465"/>
      <c r="M3" s="108"/>
    </row>
    <row r="4" spans="1:13" ht="15" customHeight="1">
      <c r="A4" s="108"/>
      <c r="B4" s="538" t="s">
        <v>121</v>
      </c>
      <c r="C4" s="539"/>
      <c r="D4" s="539"/>
      <c r="E4" s="539"/>
      <c r="F4" s="539"/>
      <c r="G4" s="539"/>
      <c r="H4" s="539"/>
      <c r="I4" s="539"/>
      <c r="J4" s="539"/>
      <c r="K4" s="539"/>
      <c r="L4" s="540"/>
      <c r="M4" s="108"/>
    </row>
    <row r="5" spans="1:13" ht="15" customHeight="1">
      <c r="A5" s="108"/>
      <c r="B5" s="538"/>
      <c r="C5" s="539"/>
      <c r="D5" s="539"/>
      <c r="E5" s="539"/>
      <c r="F5" s="539"/>
      <c r="G5" s="539"/>
      <c r="H5" s="539"/>
      <c r="I5" s="539"/>
      <c r="J5" s="539"/>
      <c r="K5" s="539"/>
      <c r="L5" s="540"/>
      <c r="M5" s="108"/>
    </row>
    <row r="6" spans="1:13" ht="15" customHeight="1" thickBot="1">
      <c r="A6" s="108"/>
      <c r="B6" s="541"/>
      <c r="C6" s="542"/>
      <c r="D6" s="542"/>
      <c r="E6" s="542"/>
      <c r="F6" s="542"/>
      <c r="G6" s="542"/>
      <c r="H6" s="542"/>
      <c r="I6" s="542"/>
      <c r="J6" s="542"/>
      <c r="K6" s="542"/>
      <c r="L6" s="543"/>
      <c r="M6" s="108"/>
    </row>
    <row r="7" spans="1:13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</row>
    <row r="8" spans="1:13">
      <c r="A8" s="190"/>
      <c r="B8" s="190"/>
      <c r="C8" s="191" t="s">
        <v>76</v>
      </c>
      <c r="D8" s="192" t="str">
        <f>Pengetahuan!C8</f>
        <v/>
      </c>
      <c r="E8" s="193"/>
      <c r="F8" s="190"/>
      <c r="G8" s="190"/>
      <c r="H8" s="190"/>
      <c r="I8" s="193"/>
      <c r="J8" s="193"/>
      <c r="K8" s="194" t="s">
        <v>122</v>
      </c>
      <c r="L8" s="192" t="str">
        <f>Pengetahuan!X8</f>
        <v>1 (ganjil)</v>
      </c>
      <c r="M8" s="108"/>
    </row>
    <row r="9" spans="1:13">
      <c r="A9" s="190"/>
      <c r="B9" s="190"/>
      <c r="C9" s="191" t="s">
        <v>77</v>
      </c>
      <c r="D9" s="192" t="str">
        <f>Pengetahuan!C9</f>
        <v/>
      </c>
      <c r="E9" s="193"/>
      <c r="F9" s="190"/>
      <c r="G9" s="190"/>
      <c r="H9" s="190"/>
      <c r="I9" s="193"/>
      <c r="J9" s="193"/>
      <c r="K9" s="195" t="s">
        <v>79</v>
      </c>
      <c r="L9" s="192" t="str">
        <f>Pengetahuan!X9</f>
        <v/>
      </c>
      <c r="M9" s="108"/>
    </row>
    <row r="10" spans="1:13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</row>
    <row r="11" spans="1:13">
      <c r="A11" s="535" t="s">
        <v>91</v>
      </c>
      <c r="B11" s="535" t="s">
        <v>72</v>
      </c>
      <c r="C11" s="535" t="s">
        <v>73</v>
      </c>
      <c r="D11" s="535" t="s">
        <v>2</v>
      </c>
      <c r="E11" s="536" t="s">
        <v>13</v>
      </c>
      <c r="F11" s="536"/>
      <c r="G11" s="536"/>
      <c r="H11" s="536"/>
      <c r="I11" s="537" t="s">
        <v>123</v>
      </c>
      <c r="J11" s="537"/>
      <c r="K11" s="537"/>
      <c r="L11" s="537"/>
      <c r="M11" s="108"/>
    </row>
    <row r="12" spans="1:13">
      <c r="A12" s="535"/>
      <c r="B12" s="535"/>
      <c r="C12" s="535"/>
      <c r="D12" s="535"/>
      <c r="E12" s="196" t="s">
        <v>97</v>
      </c>
      <c r="F12" s="197" t="s">
        <v>100</v>
      </c>
      <c r="G12" s="196" t="s">
        <v>124</v>
      </c>
      <c r="H12" s="196" t="s">
        <v>125</v>
      </c>
      <c r="I12" s="198" t="s">
        <v>97</v>
      </c>
      <c r="J12" s="199" t="s">
        <v>100</v>
      </c>
      <c r="K12" s="198" t="s">
        <v>124</v>
      </c>
      <c r="L12" s="198" t="s">
        <v>125</v>
      </c>
      <c r="M12" s="108"/>
    </row>
    <row r="13" spans="1:13" ht="51" customHeight="1">
      <c r="A13" s="200">
        <v>1</v>
      </c>
      <c r="B13" s="200">
        <f>IF(data!B20="","",data!B20)</f>
        <v>1265</v>
      </c>
      <c r="C13" s="200" t="str">
        <f>IF(data!C20="","",data!C20)</f>
        <v>0088574692</v>
      </c>
      <c r="D13" s="201" t="str">
        <f>IF(data!E20="","",data!E20)</f>
        <v>ADID AKBAR</v>
      </c>
      <c r="E13" s="202" t="str">
        <f>Pengetahuan!AH26</f>
        <v/>
      </c>
      <c r="F13" s="203" t="str">
        <f>Pengetahuan!AI26</f>
        <v/>
      </c>
      <c r="G13" s="203" t="str">
        <f>Pengetahuan!AJ26</f>
        <v/>
      </c>
      <c r="H13" s="204" t="str">
        <f>'OLAH Penget'!M3&amp;", "&amp;'OLAH Penget'!N3&amp;", "&amp;'OLAH Penget'!O3&amp;", "&amp;'OLAH Penget'!P3&amp;", "&amp;'OLAH Penget'!Q3&amp;", "&amp;'OLAH Penget'!R3&amp;", "&amp;'OLAH Penget'!S3&amp;", "&amp;'OLAH Penget'!T3</f>
        <v xml:space="preserve">, , , , , , , </v>
      </c>
      <c r="I13" s="205" t="str">
        <f>Keterampilan!AJ26</f>
        <v/>
      </c>
      <c r="J13" s="206" t="str">
        <f>Keterampilan!AK26</f>
        <v/>
      </c>
      <c r="K13" s="206" t="str">
        <f>Keterampilan!AL26</f>
        <v/>
      </c>
      <c r="L13" s="227" t="str">
        <f>'OLAH Ketrmpln'!M3&amp;", "&amp;'OLAH Ketrmpln'!N3&amp;", "&amp;'OLAH Ketrmpln'!O3&amp;", "&amp;'OLAH Ketrmpln'!P3&amp;", "&amp;'OLAH Ketrmpln'!Q3&amp;", "&amp;'OLAH Ketrmpln'!R3&amp;", "&amp;'OLAH Ketrmpln'!S3&amp;", "&amp;'OLAH Ketrmpln'!T3</f>
        <v xml:space="preserve">, , , , , , , </v>
      </c>
      <c r="M13" s="108"/>
    </row>
    <row r="14" spans="1:13" ht="51" customHeight="1">
      <c r="A14" s="200">
        <v>2</v>
      </c>
      <c r="B14" s="200">
        <f>IF(data!B21="","",data!B21)</f>
        <v>1264</v>
      </c>
      <c r="C14" s="200" t="str">
        <f>IF(data!C21="","",data!C21)</f>
        <v>0085550465</v>
      </c>
      <c r="D14" s="201" t="str">
        <f>IF(data!E21="","",data!E21)</f>
        <v>ABDUL AZZIZ</v>
      </c>
      <c r="E14" s="202" t="str">
        <f>Pengetahuan!AH27</f>
        <v/>
      </c>
      <c r="F14" s="203" t="str">
        <f>Pengetahuan!AI27</f>
        <v/>
      </c>
      <c r="G14" s="203" t="str">
        <f>Pengetahuan!AJ27</f>
        <v/>
      </c>
      <c r="H14" s="204" t="str">
        <f>'OLAH Penget'!M4&amp;", "&amp;'OLAH Penget'!N4&amp;", "&amp;'OLAH Penget'!O4&amp;", "&amp;'OLAH Penget'!P4&amp;", "&amp;'OLAH Penget'!Q4&amp;", "&amp;'OLAH Penget'!R4&amp;", "&amp;'OLAH Penget'!S4&amp;", "&amp;'OLAH Penget'!T4</f>
        <v xml:space="preserve">, , , , , , , </v>
      </c>
      <c r="I14" s="205" t="str">
        <f>Keterampilan!AJ27</f>
        <v/>
      </c>
      <c r="J14" s="206" t="str">
        <f>Keterampilan!AK27</f>
        <v/>
      </c>
      <c r="K14" s="206" t="str">
        <f>Keterampilan!AL27</f>
        <v/>
      </c>
      <c r="L14" s="227" t="str">
        <f>'OLAH Ketrmpln'!M4&amp;", "&amp;'OLAH Ketrmpln'!N4&amp;", "&amp;'OLAH Ketrmpln'!O4&amp;", "&amp;'OLAH Ketrmpln'!P4&amp;", "&amp;'OLAH Ketrmpln'!Q4&amp;", "&amp;'OLAH Ketrmpln'!R4&amp;", "&amp;'OLAH Ketrmpln'!S4&amp;", "&amp;'OLAH Ketrmpln'!T4</f>
        <v xml:space="preserve">, , , , , , , </v>
      </c>
      <c r="M14" s="108"/>
    </row>
    <row r="15" spans="1:13" ht="51" customHeight="1">
      <c r="A15" s="200">
        <v>3</v>
      </c>
      <c r="B15" s="200">
        <f>IF(data!B22="","",data!B22)</f>
        <v>1266</v>
      </c>
      <c r="C15" s="200" t="str">
        <f>IF(data!C22="","",data!C22)</f>
        <v>0082201111</v>
      </c>
      <c r="D15" s="201" t="str">
        <f>IF(data!E22="","",data!E22)</f>
        <v>AFRIZAL</v>
      </c>
      <c r="E15" s="202" t="str">
        <f>Pengetahuan!AH28</f>
        <v/>
      </c>
      <c r="F15" s="203" t="str">
        <f>Pengetahuan!AI28</f>
        <v/>
      </c>
      <c r="G15" s="203" t="str">
        <f>Pengetahuan!AJ28</f>
        <v/>
      </c>
      <c r="H15" s="204" t="str">
        <f>'OLAH Penget'!M5&amp;", "&amp;'OLAH Penget'!N5&amp;", "&amp;'OLAH Penget'!O5&amp;", "&amp;'OLAH Penget'!P5&amp;", "&amp;'OLAH Penget'!Q5&amp;", "&amp;'OLAH Penget'!R5&amp;", "&amp;'OLAH Penget'!S5&amp;", "&amp;'OLAH Penget'!T5</f>
        <v xml:space="preserve">, , , , , , , </v>
      </c>
      <c r="I15" s="205" t="str">
        <f>Keterampilan!AJ28</f>
        <v/>
      </c>
      <c r="J15" s="206" t="str">
        <f>Keterampilan!AK28</f>
        <v/>
      </c>
      <c r="K15" s="206" t="str">
        <f>Keterampilan!AL28</f>
        <v/>
      </c>
      <c r="L15" s="227" t="str">
        <f>'OLAH Ketrmpln'!M5&amp;", "&amp;'OLAH Ketrmpln'!N5&amp;", "&amp;'OLAH Ketrmpln'!O5&amp;", "&amp;'OLAH Ketrmpln'!P5&amp;", "&amp;'OLAH Ketrmpln'!Q5&amp;", "&amp;'OLAH Ketrmpln'!R5&amp;", "&amp;'OLAH Ketrmpln'!S5&amp;", "&amp;'OLAH Ketrmpln'!T5</f>
        <v xml:space="preserve">, , , , , , , </v>
      </c>
      <c r="M15" s="108"/>
    </row>
    <row r="16" spans="1:13" ht="51" customHeight="1">
      <c r="A16" s="200">
        <v>4</v>
      </c>
      <c r="B16" s="200">
        <f>IF(data!B23="","",data!B23)</f>
        <v>1269</v>
      </c>
      <c r="C16" s="200" t="str">
        <f>IF(data!C23="","",data!C23)</f>
        <v>0096255436</v>
      </c>
      <c r="D16" s="201" t="str">
        <f>IF(data!E23="","",data!E23)</f>
        <v>APRILNINGSIH SUSILAWATI</v>
      </c>
      <c r="E16" s="202" t="str">
        <f>Pengetahuan!AH29</f>
        <v/>
      </c>
      <c r="F16" s="203" t="str">
        <f>Pengetahuan!AI29</f>
        <v/>
      </c>
      <c r="G16" s="203" t="str">
        <f>Pengetahuan!AJ29</f>
        <v/>
      </c>
      <c r="H16" s="204" t="str">
        <f>'OLAH Penget'!M6&amp;", "&amp;'OLAH Penget'!N6&amp;", "&amp;'OLAH Penget'!O6&amp;", "&amp;'OLAH Penget'!P6&amp;", "&amp;'OLAH Penget'!Q6&amp;", "&amp;'OLAH Penget'!R6&amp;", "&amp;'OLAH Penget'!S6&amp;", "&amp;'OLAH Penget'!T6</f>
        <v xml:space="preserve">, , , , , , , </v>
      </c>
      <c r="I16" s="205" t="str">
        <f>Keterampilan!AJ29</f>
        <v/>
      </c>
      <c r="J16" s="206" t="str">
        <f>Keterampilan!AK29</f>
        <v/>
      </c>
      <c r="K16" s="206" t="str">
        <f>Keterampilan!AL29</f>
        <v/>
      </c>
      <c r="L16" s="227" t="str">
        <f>'OLAH Ketrmpln'!M6&amp;", "&amp;'OLAH Ketrmpln'!N6&amp;", "&amp;'OLAH Ketrmpln'!O6&amp;", "&amp;'OLAH Ketrmpln'!P6&amp;", "&amp;'OLAH Ketrmpln'!Q6&amp;", "&amp;'OLAH Ketrmpln'!R6&amp;", "&amp;'OLAH Ketrmpln'!S6&amp;", "&amp;'OLAH Ketrmpln'!T6</f>
        <v xml:space="preserve">, , , , , , , </v>
      </c>
      <c r="M16" s="108"/>
    </row>
    <row r="17" spans="1:13" ht="51" customHeight="1">
      <c r="A17" s="200">
        <v>5</v>
      </c>
      <c r="B17" s="200">
        <f>IF(data!B24="","",data!B24)</f>
        <v>1268</v>
      </c>
      <c r="C17" s="200" t="str">
        <f>IF(data!C24="","",data!C24)</f>
        <v>3097243211</v>
      </c>
      <c r="D17" s="201" t="str">
        <f>IF(data!E24="","",data!E24)</f>
        <v>ANDRA SAPUTRA</v>
      </c>
      <c r="E17" s="202" t="str">
        <f>Pengetahuan!AH30</f>
        <v/>
      </c>
      <c r="F17" s="203" t="str">
        <f>Pengetahuan!AI30</f>
        <v/>
      </c>
      <c r="G17" s="203" t="str">
        <f>Pengetahuan!AJ30</f>
        <v/>
      </c>
      <c r="H17" s="204" t="str">
        <f>'OLAH Penget'!M7&amp;", "&amp;'OLAH Penget'!N7&amp;", "&amp;'OLAH Penget'!O7&amp;", "&amp;'OLAH Penget'!P7&amp;", "&amp;'OLAH Penget'!Q7&amp;", "&amp;'OLAH Penget'!R7&amp;", "&amp;'OLAH Penget'!S7&amp;", "&amp;'OLAH Penget'!T7</f>
        <v xml:space="preserve">, , , , , , , </v>
      </c>
      <c r="I17" s="205" t="str">
        <f>Keterampilan!AJ30</f>
        <v/>
      </c>
      <c r="J17" s="206" t="str">
        <f>Keterampilan!AK30</f>
        <v/>
      </c>
      <c r="K17" s="206" t="str">
        <f>Keterampilan!AL30</f>
        <v/>
      </c>
      <c r="L17" s="227" t="str">
        <f>'OLAH Ketrmpln'!M7&amp;", "&amp;'OLAH Ketrmpln'!N7&amp;", "&amp;'OLAH Ketrmpln'!O7&amp;", "&amp;'OLAH Ketrmpln'!P7&amp;", "&amp;'OLAH Ketrmpln'!Q7&amp;", "&amp;'OLAH Ketrmpln'!R7&amp;", "&amp;'OLAH Ketrmpln'!S7&amp;", "&amp;'OLAH Ketrmpln'!T7</f>
        <v xml:space="preserve">, , , , , , , </v>
      </c>
      <c r="M17" s="108"/>
    </row>
    <row r="18" spans="1:13" ht="51" customHeight="1">
      <c r="A18" s="200">
        <v>6</v>
      </c>
      <c r="B18" s="200">
        <f>IF(data!B25="","",data!B25)</f>
        <v>1270</v>
      </c>
      <c r="C18" s="200" t="str">
        <f>IF(data!C25="","",data!C25)</f>
        <v>0097843734</v>
      </c>
      <c r="D18" s="201" t="str">
        <f>IF(data!E25="","",data!E25)</f>
        <v>Aulia Putri Ramadani</v>
      </c>
      <c r="E18" s="202" t="str">
        <f>Pengetahuan!AH31</f>
        <v/>
      </c>
      <c r="F18" s="203" t="str">
        <f>Pengetahuan!AI31</f>
        <v/>
      </c>
      <c r="G18" s="203" t="str">
        <f>Pengetahuan!AJ31</f>
        <v/>
      </c>
      <c r="H18" s="204" t="str">
        <f>'OLAH Penget'!M8&amp;", "&amp;'OLAH Penget'!N8&amp;", "&amp;'OLAH Penget'!O8&amp;", "&amp;'OLAH Penget'!P8&amp;", "&amp;'OLAH Penget'!Q8&amp;", "&amp;'OLAH Penget'!R8&amp;", "&amp;'OLAH Penget'!S8&amp;", "&amp;'OLAH Penget'!T8</f>
        <v xml:space="preserve">, , , , , , , </v>
      </c>
      <c r="I18" s="205" t="str">
        <f>Keterampilan!AJ31</f>
        <v/>
      </c>
      <c r="J18" s="206" t="str">
        <f>Keterampilan!AK31</f>
        <v/>
      </c>
      <c r="K18" s="206" t="str">
        <f>Keterampilan!AL31</f>
        <v/>
      </c>
      <c r="L18" s="227" t="str">
        <f>'OLAH Ketrmpln'!M8&amp;", "&amp;'OLAH Ketrmpln'!N8&amp;", "&amp;'OLAH Ketrmpln'!O8&amp;", "&amp;'OLAH Ketrmpln'!P8&amp;", "&amp;'OLAH Ketrmpln'!Q8&amp;", "&amp;'OLAH Ketrmpln'!R8&amp;", "&amp;'OLAH Ketrmpln'!S8&amp;", "&amp;'OLAH Ketrmpln'!T8</f>
        <v xml:space="preserve">, , , , , , , </v>
      </c>
      <c r="M18" s="108"/>
    </row>
    <row r="19" spans="1:13" ht="51" customHeight="1">
      <c r="A19" s="200">
        <v>7</v>
      </c>
      <c r="B19" s="200">
        <f>IF(data!B26="","",data!B26)</f>
        <v>1271</v>
      </c>
      <c r="C19" s="200" t="str">
        <f>IF(data!C26="","",data!C26)</f>
        <v>0074437435</v>
      </c>
      <c r="D19" s="201" t="str">
        <f>IF(data!E26="","",data!E26)</f>
        <v>Azhar</v>
      </c>
      <c r="E19" s="202" t="str">
        <f>Pengetahuan!AH32</f>
        <v/>
      </c>
      <c r="F19" s="203" t="str">
        <f>Pengetahuan!AI32</f>
        <v/>
      </c>
      <c r="G19" s="203" t="str">
        <f>Pengetahuan!AJ32</f>
        <v/>
      </c>
      <c r="H19" s="204" t="str">
        <f>'OLAH Penget'!M9&amp;", "&amp;'OLAH Penget'!N9&amp;", "&amp;'OLAH Penget'!O9&amp;", "&amp;'OLAH Penget'!P9&amp;", "&amp;'OLAH Penget'!Q9&amp;", "&amp;'OLAH Penget'!R9&amp;", "&amp;'OLAH Penget'!S9&amp;", "&amp;'OLAH Penget'!T9</f>
        <v xml:space="preserve">, , , , , , , </v>
      </c>
      <c r="I19" s="205" t="str">
        <f>Keterampilan!AJ32</f>
        <v/>
      </c>
      <c r="J19" s="206" t="str">
        <f>Keterampilan!AK32</f>
        <v/>
      </c>
      <c r="K19" s="206" t="str">
        <f>Keterampilan!AL32</f>
        <v/>
      </c>
      <c r="L19" s="227" t="str">
        <f>'OLAH Ketrmpln'!M9&amp;", "&amp;'OLAH Ketrmpln'!N9&amp;", "&amp;'OLAH Ketrmpln'!O9&amp;", "&amp;'OLAH Ketrmpln'!P9&amp;", "&amp;'OLAH Ketrmpln'!Q9&amp;", "&amp;'OLAH Ketrmpln'!R9&amp;", "&amp;'OLAH Ketrmpln'!S9&amp;", "&amp;'OLAH Ketrmpln'!T9</f>
        <v xml:space="preserve">, , , , , , , </v>
      </c>
      <c r="M19" s="108"/>
    </row>
    <row r="20" spans="1:13" ht="51" customHeight="1">
      <c r="A20" s="200">
        <v>8</v>
      </c>
      <c r="B20" s="200">
        <f>IF(data!B27="","",data!B27)</f>
        <v>1320</v>
      </c>
      <c r="C20" s="200" t="str">
        <f>IF(data!C27="","",data!C27)</f>
        <v>3109756360</v>
      </c>
      <c r="D20" s="201" t="str">
        <f>IF(data!E27="","",data!E27)</f>
        <v>DINDA PUTRI</v>
      </c>
      <c r="E20" s="202" t="str">
        <f>Pengetahuan!AH33</f>
        <v/>
      </c>
      <c r="F20" s="203" t="str">
        <f>Pengetahuan!AI33</f>
        <v/>
      </c>
      <c r="G20" s="203" t="str">
        <f>Pengetahuan!AJ33</f>
        <v/>
      </c>
      <c r="H20" s="204" t="str">
        <f>'OLAH Penget'!M10&amp;", "&amp;'OLAH Penget'!N10&amp;", "&amp;'OLAH Penget'!O10&amp;", "&amp;'OLAH Penget'!P10&amp;", "&amp;'OLAH Penget'!Q10&amp;", "&amp;'OLAH Penget'!R10&amp;", "&amp;'OLAH Penget'!S10&amp;", "&amp;'OLAH Penget'!T10</f>
        <v xml:space="preserve">, , , , , , , </v>
      </c>
      <c r="I20" s="205" t="str">
        <f>Keterampilan!AJ33</f>
        <v/>
      </c>
      <c r="J20" s="206" t="str">
        <f>Keterampilan!AK33</f>
        <v/>
      </c>
      <c r="K20" s="206" t="str">
        <f>Keterampilan!AL33</f>
        <v/>
      </c>
      <c r="L20" s="227" t="str">
        <f>'OLAH Ketrmpln'!M10&amp;", "&amp;'OLAH Ketrmpln'!N10&amp;", "&amp;'OLAH Ketrmpln'!O10&amp;", "&amp;'OLAH Ketrmpln'!P10&amp;", "&amp;'OLAH Ketrmpln'!Q10&amp;", "&amp;'OLAH Ketrmpln'!R10&amp;", "&amp;'OLAH Ketrmpln'!S10&amp;", "&amp;'OLAH Ketrmpln'!T10</f>
        <v xml:space="preserve">, , , , , , , </v>
      </c>
      <c r="M20" s="108"/>
    </row>
    <row r="21" spans="1:13" ht="51" customHeight="1">
      <c r="A21" s="200">
        <v>9</v>
      </c>
      <c r="B21" s="200">
        <f>IF(data!B28="","",data!B28)</f>
        <v>1274</v>
      </c>
      <c r="C21" s="200" t="str">
        <f>IF(data!C28="","",data!C28)</f>
        <v>0052496571</v>
      </c>
      <c r="D21" s="201" t="str">
        <f>IF(data!E28="","",data!E28)</f>
        <v>DONI</v>
      </c>
      <c r="E21" s="202" t="str">
        <f>Pengetahuan!AH34</f>
        <v/>
      </c>
      <c r="F21" s="203" t="str">
        <f>Pengetahuan!AI34</f>
        <v/>
      </c>
      <c r="G21" s="203" t="str">
        <f>Pengetahuan!AJ34</f>
        <v/>
      </c>
      <c r="H21" s="204" t="str">
        <f>'OLAH Penget'!M11&amp;", "&amp;'OLAH Penget'!N11&amp;", "&amp;'OLAH Penget'!O11&amp;", "&amp;'OLAH Penget'!P11&amp;", "&amp;'OLAH Penget'!Q11&amp;", "&amp;'OLAH Penget'!R11&amp;", "&amp;'OLAH Penget'!S11&amp;", "&amp;'OLAH Penget'!T11</f>
        <v xml:space="preserve">, , , , , , , </v>
      </c>
      <c r="I21" s="205" t="str">
        <f>Keterampilan!AJ34</f>
        <v/>
      </c>
      <c r="J21" s="206" t="str">
        <f>Keterampilan!AK34</f>
        <v/>
      </c>
      <c r="K21" s="206" t="str">
        <f>Keterampilan!AL34</f>
        <v/>
      </c>
      <c r="L21" s="227" t="str">
        <f>'OLAH Ketrmpln'!M11&amp;", "&amp;'OLAH Ketrmpln'!N11&amp;", "&amp;'OLAH Ketrmpln'!O11&amp;", "&amp;'OLAH Ketrmpln'!P11&amp;", "&amp;'OLAH Ketrmpln'!Q11&amp;", "&amp;'OLAH Ketrmpln'!R11&amp;", "&amp;'OLAH Ketrmpln'!S11&amp;", "&amp;'OLAH Ketrmpln'!T11</f>
        <v xml:space="preserve">, , , , , , , </v>
      </c>
      <c r="M21" s="108"/>
    </row>
    <row r="22" spans="1:13" ht="51" customHeight="1">
      <c r="A22" s="200">
        <v>10</v>
      </c>
      <c r="B22" s="200">
        <f>IF(data!B29="","",data!B29)</f>
        <v>1275</v>
      </c>
      <c r="C22" s="200" t="str">
        <f>IF(data!C29="","",data!C29)</f>
        <v>0095706144</v>
      </c>
      <c r="D22" s="201" t="str">
        <f>IF(data!E29="","",data!E29)</f>
        <v xml:space="preserve">ERIKA PUTRI </v>
      </c>
      <c r="E22" s="202" t="str">
        <f>Pengetahuan!AH35</f>
        <v/>
      </c>
      <c r="F22" s="203" t="str">
        <f>Pengetahuan!AI35</f>
        <v/>
      </c>
      <c r="G22" s="203" t="str">
        <f>Pengetahuan!AJ35</f>
        <v/>
      </c>
      <c r="H22" s="204" t="str">
        <f>'OLAH Penget'!M12&amp;", "&amp;'OLAH Penget'!N12&amp;", "&amp;'OLAH Penget'!O12&amp;", "&amp;'OLAH Penget'!P12&amp;", "&amp;'OLAH Penget'!Q12&amp;", "&amp;'OLAH Penget'!R12&amp;", "&amp;'OLAH Penget'!S12&amp;", "&amp;'OLAH Penget'!T12</f>
        <v xml:space="preserve">, , , , , , , </v>
      </c>
      <c r="I22" s="205" t="str">
        <f>Keterampilan!AJ35</f>
        <v/>
      </c>
      <c r="J22" s="206" t="str">
        <f>Keterampilan!AK35</f>
        <v/>
      </c>
      <c r="K22" s="206" t="str">
        <f>Keterampilan!AL35</f>
        <v/>
      </c>
      <c r="L22" s="227" t="str">
        <f>'OLAH Ketrmpln'!M12&amp;", "&amp;'OLAH Ketrmpln'!N12&amp;", "&amp;'OLAH Ketrmpln'!O12&amp;", "&amp;'OLAH Ketrmpln'!P12&amp;", "&amp;'OLAH Ketrmpln'!Q12&amp;", "&amp;'OLAH Ketrmpln'!R12&amp;", "&amp;'OLAH Ketrmpln'!S12&amp;", "&amp;'OLAH Ketrmpln'!T12</f>
        <v xml:space="preserve">, , , , , , , </v>
      </c>
      <c r="M22" s="108"/>
    </row>
    <row r="23" spans="1:13" ht="51" customHeight="1">
      <c r="A23" s="200">
        <v>11</v>
      </c>
      <c r="B23" s="200">
        <f>IF(data!B30="","",data!B30)</f>
        <v>1276</v>
      </c>
      <c r="C23" s="200" t="str">
        <f>IF(data!C30="","",data!C30)</f>
        <v>0098156266</v>
      </c>
      <c r="D23" s="201" t="str">
        <f>IF(data!E30="","",data!E30)</f>
        <v>faizah Anggriani</v>
      </c>
      <c r="E23" s="202" t="str">
        <f>Pengetahuan!AH36</f>
        <v/>
      </c>
      <c r="F23" s="203" t="str">
        <f>Pengetahuan!AI36</f>
        <v/>
      </c>
      <c r="G23" s="203" t="str">
        <f>Pengetahuan!AJ36</f>
        <v/>
      </c>
      <c r="H23" s="204" t="str">
        <f>'OLAH Penget'!M13&amp;", "&amp;'OLAH Penget'!N13&amp;", "&amp;'OLAH Penget'!O13&amp;", "&amp;'OLAH Penget'!P13&amp;", "&amp;'OLAH Penget'!Q13&amp;", "&amp;'OLAH Penget'!R13&amp;", "&amp;'OLAH Penget'!S13&amp;", "&amp;'OLAH Penget'!T13</f>
        <v xml:space="preserve">, , , , , , , </v>
      </c>
      <c r="I23" s="205" t="str">
        <f>Keterampilan!AJ36</f>
        <v/>
      </c>
      <c r="J23" s="206" t="str">
        <f>Keterampilan!AK36</f>
        <v/>
      </c>
      <c r="K23" s="206" t="str">
        <f>Keterampilan!AL36</f>
        <v/>
      </c>
      <c r="L23" s="227" t="str">
        <f>'OLAH Ketrmpln'!M13&amp;", "&amp;'OLAH Ketrmpln'!N13&amp;", "&amp;'OLAH Ketrmpln'!O13&amp;", "&amp;'OLAH Ketrmpln'!P13&amp;", "&amp;'OLAH Ketrmpln'!Q13&amp;", "&amp;'OLAH Ketrmpln'!R13&amp;", "&amp;'OLAH Ketrmpln'!S13&amp;", "&amp;'OLAH Ketrmpln'!T13</f>
        <v xml:space="preserve">, , , , , , , </v>
      </c>
      <c r="M23" s="108"/>
    </row>
    <row r="24" spans="1:13" ht="51" customHeight="1">
      <c r="A24" s="200">
        <v>12</v>
      </c>
      <c r="B24" s="200">
        <f>IF(data!B31="","",data!B31)</f>
        <v>1279</v>
      </c>
      <c r="C24" s="200" t="str">
        <f>IF(data!C31="","",data!C31)</f>
        <v>0081017712</v>
      </c>
      <c r="D24" s="201" t="str">
        <f>IF(data!E31="","",data!E31)</f>
        <v>Fatun</v>
      </c>
      <c r="E24" s="202" t="str">
        <f>Pengetahuan!AH37</f>
        <v/>
      </c>
      <c r="F24" s="203" t="str">
        <f>Pengetahuan!AI37</f>
        <v/>
      </c>
      <c r="G24" s="203" t="str">
        <f>Pengetahuan!AJ37</f>
        <v/>
      </c>
      <c r="H24" s="204" t="str">
        <f>'OLAH Penget'!M14&amp;", "&amp;'OLAH Penget'!N14&amp;", "&amp;'OLAH Penget'!O14&amp;", "&amp;'OLAH Penget'!P14&amp;", "&amp;'OLAH Penget'!Q14&amp;", "&amp;'OLAH Penget'!R14&amp;", "&amp;'OLAH Penget'!S14&amp;", "&amp;'OLAH Penget'!T14</f>
        <v xml:space="preserve">, , , , , , , </v>
      </c>
      <c r="I24" s="205" t="str">
        <f>Keterampilan!AJ37</f>
        <v/>
      </c>
      <c r="J24" s="206" t="str">
        <f>Keterampilan!AK37</f>
        <v/>
      </c>
      <c r="K24" s="206" t="str">
        <f>Keterampilan!AL37</f>
        <v/>
      </c>
      <c r="L24" s="227" t="str">
        <f>'OLAH Ketrmpln'!M14&amp;", "&amp;'OLAH Ketrmpln'!N14&amp;", "&amp;'OLAH Ketrmpln'!O14&amp;", "&amp;'OLAH Ketrmpln'!P14&amp;", "&amp;'OLAH Ketrmpln'!Q14&amp;", "&amp;'OLAH Ketrmpln'!R14&amp;", "&amp;'OLAH Ketrmpln'!S14&amp;", "&amp;'OLAH Ketrmpln'!T14</f>
        <v xml:space="preserve">, , , , , , , </v>
      </c>
      <c r="M24" s="108"/>
    </row>
    <row r="25" spans="1:13" ht="51" customHeight="1">
      <c r="A25" s="200">
        <v>13</v>
      </c>
      <c r="B25" s="200">
        <f>IF(data!B32="","",data!B32)</f>
        <v>1280</v>
      </c>
      <c r="C25" s="200" t="str">
        <f>IF(data!C32="","",data!C32)</f>
        <v>3098801864</v>
      </c>
      <c r="D25" s="201" t="str">
        <f>IF(data!E32="","",data!E32)</f>
        <v>FEBRIANTI</v>
      </c>
      <c r="E25" s="202" t="str">
        <f>Pengetahuan!AH38</f>
        <v/>
      </c>
      <c r="F25" s="203" t="str">
        <f>Pengetahuan!AI38</f>
        <v/>
      </c>
      <c r="G25" s="203" t="str">
        <f>Pengetahuan!AJ38</f>
        <v/>
      </c>
      <c r="H25" s="204" t="str">
        <f>'OLAH Penget'!M15&amp;", "&amp;'OLAH Penget'!N15&amp;", "&amp;'OLAH Penget'!O15&amp;", "&amp;'OLAH Penget'!P15&amp;", "&amp;'OLAH Penget'!Q15&amp;", "&amp;'OLAH Penget'!R15&amp;", "&amp;'OLAH Penget'!S15&amp;", "&amp;'OLAH Penget'!T15</f>
        <v xml:space="preserve">, , , , , , , </v>
      </c>
      <c r="I25" s="205" t="str">
        <f>Keterampilan!AJ38</f>
        <v/>
      </c>
      <c r="J25" s="206" t="str">
        <f>Keterampilan!AK38</f>
        <v/>
      </c>
      <c r="K25" s="206" t="str">
        <f>Keterampilan!AL38</f>
        <v/>
      </c>
      <c r="L25" s="227" t="str">
        <f>'OLAH Ketrmpln'!M15&amp;", "&amp;'OLAH Ketrmpln'!N15&amp;", "&amp;'OLAH Ketrmpln'!O15&amp;", "&amp;'OLAH Ketrmpln'!P15&amp;", "&amp;'OLAH Ketrmpln'!Q15&amp;", "&amp;'OLAH Ketrmpln'!R15&amp;", "&amp;'OLAH Ketrmpln'!S15&amp;", "&amp;'OLAH Ketrmpln'!T15</f>
        <v xml:space="preserve">, , , , , , , </v>
      </c>
      <c r="M25" s="108"/>
    </row>
    <row r="26" spans="1:13" ht="51" customHeight="1">
      <c r="A26" s="200">
        <v>14</v>
      </c>
      <c r="B26" s="200">
        <f>IF(data!B33="","",data!B33)</f>
        <v>1284</v>
      </c>
      <c r="C26" s="200" t="str">
        <f>IF(data!C33="","",data!C33)</f>
        <v>0099219909</v>
      </c>
      <c r="D26" s="201" t="str">
        <f>IF(data!E33="","",data!E33)</f>
        <v>HALIMA TUSA'ADIAH</v>
      </c>
      <c r="E26" s="202" t="str">
        <f>Pengetahuan!AH39</f>
        <v/>
      </c>
      <c r="F26" s="203" t="str">
        <f>Pengetahuan!AI39</f>
        <v/>
      </c>
      <c r="G26" s="203" t="str">
        <f>Pengetahuan!AJ39</f>
        <v/>
      </c>
      <c r="H26" s="204" t="str">
        <f>'OLAH Penget'!M16&amp;", "&amp;'OLAH Penget'!N16&amp;", "&amp;'OLAH Penget'!O16&amp;", "&amp;'OLAH Penget'!P16&amp;", "&amp;'OLAH Penget'!Q16&amp;", "&amp;'OLAH Penget'!R16&amp;", "&amp;'OLAH Penget'!S16&amp;", "&amp;'OLAH Penget'!T16</f>
        <v xml:space="preserve">, , , , , , , </v>
      </c>
      <c r="I26" s="205" t="str">
        <f>Keterampilan!AJ39</f>
        <v/>
      </c>
      <c r="J26" s="206" t="str">
        <f>Keterampilan!AK39</f>
        <v/>
      </c>
      <c r="K26" s="206" t="str">
        <f>Keterampilan!AL39</f>
        <v/>
      </c>
      <c r="L26" s="227" t="str">
        <f>'OLAH Ketrmpln'!M16&amp;", "&amp;'OLAH Ketrmpln'!N16&amp;", "&amp;'OLAH Ketrmpln'!O16&amp;", "&amp;'OLAH Ketrmpln'!P16&amp;", "&amp;'OLAH Ketrmpln'!Q16&amp;", "&amp;'OLAH Ketrmpln'!R16&amp;", "&amp;'OLAH Ketrmpln'!S16&amp;", "&amp;'OLAH Ketrmpln'!T16</f>
        <v xml:space="preserve">, , , , , , , </v>
      </c>
      <c r="M26" s="108"/>
    </row>
    <row r="27" spans="1:13" ht="51" customHeight="1">
      <c r="A27" s="200">
        <v>15</v>
      </c>
      <c r="B27" s="200">
        <f>IF(data!B34="","",data!B34)</f>
        <v>1285</v>
      </c>
      <c r="C27" s="200" t="str">
        <f>IF(data!C34="","",data!C34)</f>
        <v>0092952982</v>
      </c>
      <c r="D27" s="201" t="str">
        <f>IF(data!E34="","",data!E34)</f>
        <v>Intan</v>
      </c>
      <c r="E27" s="202" t="str">
        <f>Pengetahuan!AH40</f>
        <v/>
      </c>
      <c r="F27" s="203" t="str">
        <f>Pengetahuan!AI40</f>
        <v/>
      </c>
      <c r="G27" s="203" t="str">
        <f>Pengetahuan!AJ40</f>
        <v/>
      </c>
      <c r="H27" s="204" t="str">
        <f>'OLAH Penget'!M17&amp;", "&amp;'OLAH Penget'!N17&amp;", "&amp;'OLAH Penget'!O17&amp;", "&amp;'OLAH Penget'!P17&amp;", "&amp;'OLAH Penget'!Q17&amp;", "&amp;'OLAH Penget'!R17&amp;", "&amp;'OLAH Penget'!S17&amp;", "&amp;'OLAH Penget'!T17</f>
        <v xml:space="preserve">, , , , , , , </v>
      </c>
      <c r="I27" s="205" t="str">
        <f>Keterampilan!AJ40</f>
        <v/>
      </c>
      <c r="J27" s="206" t="str">
        <f>Keterampilan!AK40</f>
        <v/>
      </c>
      <c r="K27" s="206" t="str">
        <f>Keterampilan!AL40</f>
        <v/>
      </c>
      <c r="L27" s="227" t="str">
        <f>'OLAH Ketrmpln'!M17&amp;", "&amp;'OLAH Ketrmpln'!N17&amp;", "&amp;'OLAH Ketrmpln'!O17&amp;", "&amp;'OLAH Ketrmpln'!P17&amp;", "&amp;'OLAH Ketrmpln'!Q17&amp;", "&amp;'OLAH Ketrmpln'!R17&amp;", "&amp;'OLAH Ketrmpln'!S17&amp;", "&amp;'OLAH Ketrmpln'!T17</f>
        <v xml:space="preserve">, , , , , , , </v>
      </c>
      <c r="M27" s="108"/>
    </row>
    <row r="28" spans="1:13" ht="51" customHeight="1">
      <c r="A28" s="200">
        <v>16</v>
      </c>
      <c r="B28" s="200">
        <f>IF(data!B35="","",data!B35)</f>
        <v>1286</v>
      </c>
      <c r="C28" s="200" t="str">
        <f>IF(data!C35="","",data!C35)</f>
        <v>0103603107</v>
      </c>
      <c r="D28" s="201" t="str">
        <f>IF(data!E35="","",data!E35)</f>
        <v>JENG RATU ANGGRAINI</v>
      </c>
      <c r="E28" s="202" t="str">
        <f>Pengetahuan!AH41</f>
        <v/>
      </c>
      <c r="F28" s="203" t="str">
        <f>Pengetahuan!AI41</f>
        <v/>
      </c>
      <c r="G28" s="203" t="str">
        <f>Pengetahuan!AJ41</f>
        <v/>
      </c>
      <c r="H28" s="204" t="str">
        <f>'OLAH Penget'!M18&amp;", "&amp;'OLAH Penget'!N18&amp;", "&amp;'OLAH Penget'!O18&amp;", "&amp;'OLAH Penget'!P18&amp;", "&amp;'OLAH Penget'!Q18&amp;", "&amp;'OLAH Penget'!R18&amp;", "&amp;'OLAH Penget'!S18&amp;", "&amp;'OLAH Penget'!T18</f>
        <v xml:space="preserve">, , , , , , , </v>
      </c>
      <c r="I28" s="205" t="str">
        <f>Keterampilan!AJ41</f>
        <v/>
      </c>
      <c r="J28" s="206" t="str">
        <f>Keterampilan!AK41</f>
        <v/>
      </c>
      <c r="K28" s="206" t="str">
        <f>Keterampilan!AL41</f>
        <v/>
      </c>
      <c r="L28" s="227" t="str">
        <f>'OLAH Ketrmpln'!M18&amp;", "&amp;'OLAH Ketrmpln'!N18&amp;", "&amp;'OLAH Ketrmpln'!O18&amp;", "&amp;'OLAH Ketrmpln'!P18&amp;", "&amp;'OLAH Ketrmpln'!Q18&amp;", "&amp;'OLAH Ketrmpln'!R18&amp;", "&amp;'OLAH Ketrmpln'!S18&amp;", "&amp;'OLAH Ketrmpln'!T18</f>
        <v xml:space="preserve">, , , , , , , </v>
      </c>
      <c r="M28" s="108"/>
    </row>
    <row r="29" spans="1:13" ht="51" customHeight="1">
      <c r="A29" s="200">
        <v>17</v>
      </c>
      <c r="B29" s="200">
        <f>IF(data!B36="","",data!B36)</f>
        <v>1289</v>
      </c>
      <c r="C29" s="200" t="str">
        <f>IF(data!C36="","",data!C36)</f>
        <v>0095046280</v>
      </c>
      <c r="D29" s="201" t="str">
        <f>IF(data!E36="","",data!E36)</f>
        <v>KHAIRIL ANHAR</v>
      </c>
      <c r="E29" s="202" t="str">
        <f>Pengetahuan!AH42</f>
        <v/>
      </c>
      <c r="F29" s="203" t="str">
        <f>Pengetahuan!AI42</f>
        <v/>
      </c>
      <c r="G29" s="203" t="str">
        <f>Pengetahuan!AJ42</f>
        <v/>
      </c>
      <c r="H29" s="204" t="str">
        <f>'OLAH Penget'!M19&amp;", "&amp;'OLAH Penget'!N19&amp;", "&amp;'OLAH Penget'!O19&amp;", "&amp;'OLAH Penget'!P19&amp;", "&amp;'OLAH Penget'!Q19&amp;", "&amp;'OLAH Penget'!R19&amp;", "&amp;'OLAH Penget'!S19&amp;", "&amp;'OLAH Penget'!T19</f>
        <v xml:space="preserve">, , , , , , , </v>
      </c>
      <c r="I29" s="205" t="str">
        <f>Keterampilan!AJ42</f>
        <v/>
      </c>
      <c r="J29" s="206" t="str">
        <f>Keterampilan!AK42</f>
        <v/>
      </c>
      <c r="K29" s="206" t="str">
        <f>Keterampilan!AL42</f>
        <v/>
      </c>
      <c r="L29" s="227" t="str">
        <f>'OLAH Ketrmpln'!M19&amp;", "&amp;'OLAH Ketrmpln'!N19&amp;", "&amp;'OLAH Ketrmpln'!O19&amp;", "&amp;'OLAH Ketrmpln'!P19&amp;", "&amp;'OLAH Ketrmpln'!Q19&amp;", "&amp;'OLAH Ketrmpln'!R19&amp;", "&amp;'OLAH Ketrmpln'!S19&amp;", "&amp;'OLAH Ketrmpln'!T19</f>
        <v xml:space="preserve">, , , , , , , </v>
      </c>
      <c r="M29" s="108"/>
    </row>
    <row r="30" spans="1:13" ht="51" customHeight="1">
      <c r="A30" s="200">
        <v>18</v>
      </c>
      <c r="B30" s="200">
        <f>IF(data!B37="","",data!B37)</f>
        <v>1293</v>
      </c>
      <c r="C30" s="200" t="str">
        <f>IF(data!C37="","",data!C37)</f>
        <v>0099334985</v>
      </c>
      <c r="D30" s="201" t="str">
        <f>IF(data!E37="","",data!E37)</f>
        <v>M. FAJRI RAHMAN</v>
      </c>
      <c r="E30" s="202" t="str">
        <f>Pengetahuan!AH43</f>
        <v/>
      </c>
      <c r="F30" s="203" t="str">
        <f>Pengetahuan!AI43</f>
        <v/>
      </c>
      <c r="G30" s="203" t="str">
        <f>Pengetahuan!AJ43</f>
        <v/>
      </c>
      <c r="H30" s="204" t="str">
        <f>'OLAH Penget'!M20&amp;", "&amp;'OLAH Penget'!N20&amp;", "&amp;'OLAH Penget'!O20&amp;", "&amp;'OLAH Penget'!P20&amp;", "&amp;'OLAH Penget'!Q20&amp;", "&amp;'OLAH Penget'!R20&amp;", "&amp;'OLAH Penget'!S20&amp;", "&amp;'OLAH Penget'!T20</f>
        <v xml:space="preserve">, , , , , , , </v>
      </c>
      <c r="I30" s="205" t="str">
        <f>Keterampilan!AJ43</f>
        <v/>
      </c>
      <c r="J30" s="206" t="str">
        <f>Keterampilan!AK43</f>
        <v/>
      </c>
      <c r="K30" s="206" t="str">
        <f>Keterampilan!AL43</f>
        <v/>
      </c>
      <c r="L30" s="227" t="str">
        <f>'OLAH Ketrmpln'!M20&amp;", "&amp;'OLAH Ketrmpln'!N20&amp;", "&amp;'OLAH Ketrmpln'!O20&amp;", "&amp;'OLAH Ketrmpln'!P20&amp;", "&amp;'OLAH Ketrmpln'!Q20&amp;", "&amp;'OLAH Ketrmpln'!R20&amp;", "&amp;'OLAH Ketrmpln'!S20&amp;", "&amp;'OLAH Ketrmpln'!T20</f>
        <v xml:space="preserve">, , , , , , , </v>
      </c>
      <c r="M30" s="108"/>
    </row>
    <row r="31" spans="1:13" ht="51" customHeight="1">
      <c r="A31" s="200">
        <v>19</v>
      </c>
      <c r="B31" s="200">
        <f>IF(data!B38="","",data!B38)</f>
        <v>1291</v>
      </c>
      <c r="C31" s="200" t="str">
        <f>IF(data!C38="","",data!C38)</f>
        <v>0098155107</v>
      </c>
      <c r="D31" s="201" t="str">
        <f>IF(data!E38="","",data!E38)</f>
        <v>M. HAQY RISKIANSYAH</v>
      </c>
      <c r="E31" s="202" t="str">
        <f>Pengetahuan!AH44</f>
        <v/>
      </c>
      <c r="F31" s="203" t="str">
        <f>Pengetahuan!AI44</f>
        <v/>
      </c>
      <c r="G31" s="203" t="str">
        <f>Pengetahuan!AJ44</f>
        <v/>
      </c>
      <c r="H31" s="204" t="str">
        <f>'OLAH Penget'!M21&amp;", "&amp;'OLAH Penget'!N21&amp;", "&amp;'OLAH Penget'!O21&amp;", "&amp;'OLAH Penget'!P21&amp;", "&amp;'OLAH Penget'!Q21&amp;", "&amp;'OLAH Penget'!R21&amp;", "&amp;'OLAH Penget'!S21&amp;", "&amp;'OLAH Penget'!T21</f>
        <v xml:space="preserve">, , , , , , , </v>
      </c>
      <c r="I31" s="205" t="str">
        <f>Keterampilan!AJ44</f>
        <v/>
      </c>
      <c r="J31" s="206" t="str">
        <f>Keterampilan!AK44</f>
        <v/>
      </c>
      <c r="K31" s="206" t="str">
        <f>Keterampilan!AL44</f>
        <v/>
      </c>
      <c r="L31" s="227" t="str">
        <f>'OLAH Ketrmpln'!M21&amp;", "&amp;'OLAH Ketrmpln'!N21&amp;", "&amp;'OLAH Ketrmpln'!O21&amp;", "&amp;'OLAH Ketrmpln'!P21&amp;", "&amp;'OLAH Ketrmpln'!Q21&amp;", "&amp;'OLAH Ketrmpln'!R21&amp;", "&amp;'OLAH Ketrmpln'!S21&amp;", "&amp;'OLAH Ketrmpln'!T21</f>
        <v xml:space="preserve">, , , , , , , </v>
      </c>
      <c r="M31" s="108"/>
    </row>
    <row r="32" spans="1:13" ht="51" customHeight="1">
      <c r="A32" s="200">
        <v>20</v>
      </c>
      <c r="B32" s="200">
        <f>IF(data!B39="","",data!B39)</f>
        <v>1295</v>
      </c>
      <c r="C32" s="200" t="str">
        <f>IF(data!C39="","",data!C39)</f>
        <v>0089794571</v>
      </c>
      <c r="D32" s="201" t="str">
        <f>IF(data!E39="","",data!E39)</f>
        <v>MOH. ARFAN ZAMHARIR</v>
      </c>
      <c r="E32" s="202" t="str">
        <f>Pengetahuan!AH45</f>
        <v/>
      </c>
      <c r="F32" s="203" t="str">
        <f>Pengetahuan!AI45</f>
        <v/>
      </c>
      <c r="G32" s="203" t="str">
        <f>Pengetahuan!AJ45</f>
        <v/>
      </c>
      <c r="H32" s="204" t="str">
        <f>'OLAH Penget'!M22&amp;", "&amp;'OLAH Penget'!N22&amp;", "&amp;'OLAH Penget'!O22&amp;", "&amp;'OLAH Penget'!P22&amp;", "&amp;'OLAH Penget'!Q22&amp;", "&amp;'OLAH Penget'!R22&amp;", "&amp;'OLAH Penget'!S22&amp;", "&amp;'OLAH Penget'!T22</f>
        <v xml:space="preserve">, , , , , , , </v>
      </c>
      <c r="I32" s="205" t="str">
        <f>Keterampilan!AJ45</f>
        <v/>
      </c>
      <c r="J32" s="206" t="str">
        <f>Keterampilan!AK45</f>
        <v/>
      </c>
      <c r="K32" s="206" t="str">
        <f>Keterampilan!AL45</f>
        <v/>
      </c>
      <c r="L32" s="227" t="str">
        <f>'OLAH Ketrmpln'!M22&amp;", "&amp;'OLAH Ketrmpln'!N22&amp;", "&amp;'OLAH Ketrmpln'!O22&amp;", "&amp;'OLAH Ketrmpln'!P22&amp;", "&amp;'OLAH Ketrmpln'!Q22&amp;", "&amp;'OLAH Ketrmpln'!R22&amp;", "&amp;'OLAH Ketrmpln'!S22&amp;", "&amp;'OLAH Ketrmpln'!T22</f>
        <v xml:space="preserve">, , , , , , , </v>
      </c>
      <c r="M32" s="108"/>
    </row>
    <row r="33" spans="1:13" ht="51" customHeight="1">
      <c r="A33" s="200">
        <v>21</v>
      </c>
      <c r="B33" s="200">
        <f>IF(data!B40="","",data!B40)</f>
        <v>1296</v>
      </c>
      <c r="C33" s="200" t="str">
        <f>IF(data!C40="","",data!C40)</f>
        <v>0093892869</v>
      </c>
      <c r="D33" s="201" t="str">
        <f>IF(data!E40="","",data!E40)</f>
        <v>Muamar Rizqi</v>
      </c>
      <c r="E33" s="202" t="str">
        <f>Pengetahuan!AH46</f>
        <v/>
      </c>
      <c r="F33" s="203" t="str">
        <f>Pengetahuan!AI46</f>
        <v/>
      </c>
      <c r="G33" s="203" t="str">
        <f>Pengetahuan!AJ46</f>
        <v/>
      </c>
      <c r="H33" s="204" t="str">
        <f>'OLAH Penget'!M23&amp;", "&amp;'OLAH Penget'!N23&amp;", "&amp;'OLAH Penget'!O23&amp;", "&amp;'OLAH Penget'!P23&amp;", "&amp;'OLAH Penget'!Q23&amp;", "&amp;'OLAH Penget'!R23&amp;", "&amp;'OLAH Penget'!S23&amp;", "&amp;'OLAH Penget'!T23</f>
        <v xml:space="preserve">, , , , , , , </v>
      </c>
      <c r="I33" s="205" t="str">
        <f>Keterampilan!AJ46</f>
        <v/>
      </c>
      <c r="J33" s="206" t="str">
        <f>Keterampilan!AK46</f>
        <v/>
      </c>
      <c r="K33" s="206" t="str">
        <f>Keterampilan!AL46</f>
        <v/>
      </c>
      <c r="L33" s="227" t="str">
        <f>'OLAH Ketrmpln'!M23&amp;", "&amp;'OLAH Ketrmpln'!N23&amp;", "&amp;'OLAH Ketrmpln'!O23&amp;", "&amp;'OLAH Ketrmpln'!P23&amp;", "&amp;'OLAH Ketrmpln'!Q23&amp;", "&amp;'OLAH Ketrmpln'!R23&amp;", "&amp;'OLAH Ketrmpln'!S23&amp;", "&amp;'OLAH Ketrmpln'!T23</f>
        <v xml:space="preserve">, , , , , , , </v>
      </c>
      <c r="M33" s="108"/>
    </row>
    <row r="34" spans="1:13" ht="51" customHeight="1">
      <c r="A34" s="200">
        <v>22</v>
      </c>
      <c r="B34" s="200">
        <f>IF(data!B41="","",data!B41)</f>
        <v>1300</v>
      </c>
      <c r="C34" s="200" t="str">
        <f>IF(data!C41="","",data!C41)</f>
        <v>0091670820</v>
      </c>
      <c r="D34" s="201" t="str">
        <f>IF(data!E41="","",data!E41)</f>
        <v>Muhammad fahmi</v>
      </c>
      <c r="E34" s="202" t="str">
        <f>Pengetahuan!AH47</f>
        <v/>
      </c>
      <c r="F34" s="203" t="str">
        <f>Pengetahuan!AI47</f>
        <v/>
      </c>
      <c r="G34" s="203" t="str">
        <f>Pengetahuan!AJ47</f>
        <v/>
      </c>
      <c r="H34" s="204" t="str">
        <f>'OLAH Penget'!M24&amp;", "&amp;'OLAH Penget'!N24&amp;", "&amp;'OLAH Penget'!O24&amp;", "&amp;'OLAH Penget'!P24&amp;", "&amp;'OLAH Penget'!Q24&amp;", "&amp;'OLAH Penget'!R24&amp;", "&amp;'OLAH Penget'!S24&amp;", "&amp;'OLAH Penget'!T24</f>
        <v xml:space="preserve">, , , , , , , </v>
      </c>
      <c r="I34" s="205" t="str">
        <f>Keterampilan!AJ47</f>
        <v/>
      </c>
      <c r="J34" s="206" t="str">
        <f>Keterampilan!AK47</f>
        <v/>
      </c>
      <c r="K34" s="206" t="str">
        <f>Keterampilan!AL47</f>
        <v/>
      </c>
      <c r="L34" s="227" t="str">
        <f>'OLAH Ketrmpln'!M24&amp;", "&amp;'OLAH Ketrmpln'!N24&amp;", "&amp;'OLAH Ketrmpln'!O24&amp;", "&amp;'OLAH Ketrmpln'!P24&amp;", "&amp;'OLAH Ketrmpln'!Q24&amp;", "&amp;'OLAH Ketrmpln'!R24&amp;", "&amp;'OLAH Ketrmpln'!S24&amp;", "&amp;'OLAH Ketrmpln'!T24</f>
        <v xml:space="preserve">, , , , , , , </v>
      </c>
      <c r="M34" s="108"/>
    </row>
    <row r="35" spans="1:13" ht="51" customHeight="1">
      <c r="A35" s="200">
        <v>23</v>
      </c>
      <c r="B35" s="200">
        <f>IF(data!B42="","",data!B42)</f>
        <v>1302</v>
      </c>
      <c r="C35" s="200" t="str">
        <f>IF(data!C42="","",data!C42)</f>
        <v>0072959907</v>
      </c>
      <c r="D35" s="201" t="str">
        <f>IF(data!E42="","",data!E42)</f>
        <v>MUHAMMAD GUFRAN RISKI</v>
      </c>
      <c r="E35" s="202" t="str">
        <f>Pengetahuan!AH48</f>
        <v/>
      </c>
      <c r="F35" s="203" t="str">
        <f>Pengetahuan!AI48</f>
        <v/>
      </c>
      <c r="G35" s="203" t="str">
        <f>Pengetahuan!AJ48</f>
        <v/>
      </c>
      <c r="H35" s="204" t="str">
        <f>'OLAH Penget'!M25&amp;", "&amp;'OLAH Penget'!N25&amp;", "&amp;'OLAH Penget'!O25&amp;", "&amp;'OLAH Penget'!P25&amp;", "&amp;'OLAH Penget'!Q25&amp;", "&amp;'OLAH Penget'!R25&amp;", "&amp;'OLAH Penget'!S25&amp;", "&amp;'OLAH Penget'!T25</f>
        <v xml:space="preserve">, , , , , , , </v>
      </c>
      <c r="I35" s="205" t="str">
        <f>Keterampilan!AJ48</f>
        <v/>
      </c>
      <c r="J35" s="206" t="str">
        <f>Keterampilan!AK48</f>
        <v/>
      </c>
      <c r="K35" s="206" t="str">
        <f>Keterampilan!AL48</f>
        <v/>
      </c>
      <c r="L35" s="227" t="str">
        <f>'OLAH Ketrmpln'!M25&amp;", "&amp;'OLAH Ketrmpln'!N25&amp;", "&amp;'OLAH Ketrmpln'!O25&amp;", "&amp;'OLAH Ketrmpln'!P25&amp;", "&amp;'OLAH Ketrmpln'!Q25&amp;", "&amp;'OLAH Ketrmpln'!R25&amp;", "&amp;'OLAH Ketrmpln'!S25&amp;", "&amp;'OLAH Ketrmpln'!T25</f>
        <v xml:space="preserve">, , , , , , , </v>
      </c>
      <c r="M35" s="108"/>
    </row>
    <row r="36" spans="1:13" ht="51" customHeight="1">
      <c r="A36" s="200">
        <v>24</v>
      </c>
      <c r="B36" s="200">
        <f>IF(data!B43="","",data!B43)</f>
        <v>1306</v>
      </c>
      <c r="C36" s="200" t="str">
        <f>IF(data!C43="","",data!C43)</f>
        <v>0099229026</v>
      </c>
      <c r="D36" s="201" t="str">
        <f>IF(data!E43="","",data!E43)</f>
        <v>Rafiatun</v>
      </c>
      <c r="E36" s="202" t="str">
        <f>Pengetahuan!AH49</f>
        <v/>
      </c>
      <c r="F36" s="203" t="str">
        <f>Pengetahuan!AI49</f>
        <v/>
      </c>
      <c r="G36" s="203" t="str">
        <f>Pengetahuan!AJ49</f>
        <v/>
      </c>
      <c r="H36" s="204" t="str">
        <f>'OLAH Penget'!M26&amp;", "&amp;'OLAH Penget'!N26&amp;", "&amp;'OLAH Penget'!O26&amp;", "&amp;'OLAH Penget'!P26&amp;", "&amp;'OLAH Penget'!Q26&amp;", "&amp;'OLAH Penget'!R26&amp;", "&amp;'OLAH Penget'!S26&amp;", "&amp;'OLAH Penget'!T26</f>
        <v xml:space="preserve">, , , , , , , </v>
      </c>
      <c r="I36" s="205" t="str">
        <f>Keterampilan!AJ49</f>
        <v/>
      </c>
      <c r="J36" s="206" t="str">
        <f>Keterampilan!AK49</f>
        <v/>
      </c>
      <c r="K36" s="206" t="str">
        <f>Keterampilan!AL49</f>
        <v/>
      </c>
      <c r="L36" s="227" t="str">
        <f>'OLAH Ketrmpln'!M26&amp;", "&amp;'OLAH Ketrmpln'!N26&amp;", "&amp;'OLAH Ketrmpln'!O26&amp;", "&amp;'OLAH Ketrmpln'!P26&amp;", "&amp;'OLAH Ketrmpln'!Q26&amp;", "&amp;'OLAH Ketrmpln'!R26&amp;", "&amp;'OLAH Ketrmpln'!S26&amp;", "&amp;'OLAH Ketrmpln'!T26</f>
        <v xml:space="preserve">, , , , , , , </v>
      </c>
      <c r="M36" s="108"/>
    </row>
    <row r="37" spans="1:13" ht="51" customHeight="1">
      <c r="A37" s="200">
        <v>25</v>
      </c>
      <c r="B37" s="200">
        <f>IF(data!B44="","",data!B44)</f>
        <v>1312</v>
      </c>
      <c r="C37" s="200" t="str">
        <f>IF(data!C44="","",data!C44)</f>
        <v>0091097939</v>
      </c>
      <c r="D37" s="201" t="str">
        <f>IF(data!E44="","",data!E44)</f>
        <v>Sayidin</v>
      </c>
      <c r="E37" s="202" t="str">
        <f>Pengetahuan!AH50</f>
        <v/>
      </c>
      <c r="F37" s="203" t="str">
        <f>Pengetahuan!AI50</f>
        <v/>
      </c>
      <c r="G37" s="203" t="str">
        <f>Pengetahuan!AJ50</f>
        <v/>
      </c>
      <c r="H37" s="204" t="str">
        <f>'OLAH Penget'!M27&amp;", "&amp;'OLAH Penget'!N27&amp;", "&amp;'OLAH Penget'!O27&amp;", "&amp;'OLAH Penget'!P27&amp;", "&amp;'OLAH Penget'!Q27&amp;", "&amp;'OLAH Penget'!R27&amp;", "&amp;'OLAH Penget'!S27&amp;", "&amp;'OLAH Penget'!T27</f>
        <v xml:space="preserve">, , , , , , , </v>
      </c>
      <c r="I37" s="205" t="str">
        <f>Keterampilan!AJ50</f>
        <v/>
      </c>
      <c r="J37" s="206" t="str">
        <f>Keterampilan!AK50</f>
        <v/>
      </c>
      <c r="K37" s="206" t="str">
        <f>Keterampilan!AL50</f>
        <v/>
      </c>
      <c r="L37" s="227" t="str">
        <f>'OLAH Ketrmpln'!M27&amp;", "&amp;'OLAH Ketrmpln'!N27&amp;", "&amp;'OLAH Ketrmpln'!O27&amp;", "&amp;'OLAH Ketrmpln'!P27&amp;", "&amp;'OLAH Ketrmpln'!Q27&amp;", "&amp;'OLAH Ketrmpln'!R27&amp;", "&amp;'OLAH Ketrmpln'!S27&amp;", "&amp;'OLAH Ketrmpln'!T27</f>
        <v xml:space="preserve">, , , , , , , </v>
      </c>
      <c r="M37" s="108"/>
    </row>
    <row r="38" spans="1:13" ht="51" customHeight="1">
      <c r="A38" s="200">
        <v>26</v>
      </c>
      <c r="B38" s="200">
        <f>IF(data!B45="","",data!B45)</f>
        <v>1313</v>
      </c>
      <c r="C38" s="200" t="str">
        <f>IF(data!C45="","",data!C45)</f>
        <v>0083419908</v>
      </c>
      <c r="D38" s="201" t="str">
        <f>IF(data!E45="","",data!E45)</f>
        <v>ST Hawa</v>
      </c>
      <c r="E38" s="202" t="str">
        <f>Pengetahuan!AH51</f>
        <v/>
      </c>
      <c r="F38" s="203" t="str">
        <f>Pengetahuan!AI51</f>
        <v/>
      </c>
      <c r="G38" s="203" t="str">
        <f>Pengetahuan!AJ51</f>
        <v/>
      </c>
      <c r="H38" s="204" t="str">
        <f>'OLAH Penget'!M28&amp;", "&amp;'OLAH Penget'!N28&amp;", "&amp;'OLAH Penget'!O28&amp;", "&amp;'OLAH Penget'!P28&amp;", "&amp;'OLAH Penget'!Q28&amp;", "&amp;'OLAH Penget'!R28&amp;", "&amp;'OLAH Penget'!S28&amp;", "&amp;'OLAH Penget'!T28</f>
        <v xml:space="preserve">, , , , , , , </v>
      </c>
      <c r="I38" s="205" t="str">
        <f>Keterampilan!AJ51</f>
        <v/>
      </c>
      <c r="J38" s="206" t="str">
        <f>Keterampilan!AK51</f>
        <v/>
      </c>
      <c r="K38" s="206" t="str">
        <f>Keterampilan!AL51</f>
        <v/>
      </c>
      <c r="L38" s="227" t="str">
        <f>'OLAH Ketrmpln'!M28&amp;", "&amp;'OLAH Ketrmpln'!N28&amp;", "&amp;'OLAH Ketrmpln'!O28&amp;", "&amp;'OLAH Ketrmpln'!P28&amp;", "&amp;'OLAH Ketrmpln'!Q28&amp;", "&amp;'OLAH Ketrmpln'!R28&amp;", "&amp;'OLAH Ketrmpln'!S28&amp;", "&amp;'OLAH Ketrmpln'!T28</f>
        <v xml:space="preserve">, , , , , , , </v>
      </c>
      <c r="M38" s="108"/>
    </row>
    <row r="39" spans="1:13" ht="51" customHeight="1">
      <c r="A39" s="200">
        <v>27</v>
      </c>
      <c r="B39" s="200">
        <f>IF(data!B46="","",data!B46)</f>
        <v>1316</v>
      </c>
      <c r="C39" s="200" t="str">
        <f>IF(data!C46="","",data!C46)</f>
        <v>0095264200</v>
      </c>
      <c r="D39" s="201" t="str">
        <f>IF(data!E46="","",data!E46)</f>
        <v>UMRATUL HAERUNISA</v>
      </c>
      <c r="E39" s="202" t="str">
        <f>Pengetahuan!AH52</f>
        <v/>
      </c>
      <c r="F39" s="203" t="str">
        <f>Pengetahuan!AI52</f>
        <v/>
      </c>
      <c r="G39" s="203" t="str">
        <f>Pengetahuan!AJ52</f>
        <v/>
      </c>
      <c r="H39" s="204" t="str">
        <f>'OLAH Penget'!M29&amp;", "&amp;'OLAH Penget'!N29&amp;", "&amp;'OLAH Penget'!O29&amp;", "&amp;'OLAH Penget'!P29&amp;", "&amp;'OLAH Penget'!Q29&amp;", "&amp;'OLAH Penget'!R29&amp;", "&amp;'OLAH Penget'!S29&amp;", "&amp;'OLAH Penget'!T29</f>
        <v xml:space="preserve">, , , , , , , </v>
      </c>
      <c r="I39" s="205" t="str">
        <f>Keterampilan!AJ52</f>
        <v/>
      </c>
      <c r="J39" s="206" t="str">
        <f>Keterampilan!AK52</f>
        <v/>
      </c>
      <c r="K39" s="206" t="str">
        <f>Keterampilan!AL52</f>
        <v/>
      </c>
      <c r="L39" s="227" t="str">
        <f>'OLAH Ketrmpln'!M29&amp;", "&amp;'OLAH Ketrmpln'!N29&amp;", "&amp;'OLAH Ketrmpln'!O29&amp;", "&amp;'OLAH Ketrmpln'!P29&amp;", "&amp;'OLAH Ketrmpln'!Q29&amp;", "&amp;'OLAH Ketrmpln'!R29&amp;", "&amp;'OLAH Ketrmpln'!S29&amp;", "&amp;'OLAH Ketrmpln'!T29</f>
        <v xml:space="preserve">, , , , , , , </v>
      </c>
      <c r="M39" s="108"/>
    </row>
    <row r="40" spans="1:13" ht="51" customHeight="1">
      <c r="A40" s="200">
        <v>28</v>
      </c>
      <c r="B40" s="200" t="str">
        <f>IF(data!B47="","",data!B47)</f>
        <v/>
      </c>
      <c r="C40" s="200" t="str">
        <f>IF(data!C47="","",data!C47)</f>
        <v/>
      </c>
      <c r="D40" s="201" t="str">
        <f>IF(data!E47="","",data!E47)</f>
        <v/>
      </c>
      <c r="E40" s="202" t="str">
        <f>Pengetahuan!AH53</f>
        <v/>
      </c>
      <c r="F40" s="203" t="str">
        <f>Pengetahuan!AI53</f>
        <v/>
      </c>
      <c r="G40" s="203" t="str">
        <f>Pengetahuan!AJ53</f>
        <v/>
      </c>
      <c r="H40" s="204" t="str">
        <f>'OLAH Penget'!M30&amp;", "&amp;'OLAH Penget'!N30&amp;", "&amp;'OLAH Penget'!O30&amp;", "&amp;'OLAH Penget'!P30&amp;", "&amp;'OLAH Penget'!Q30&amp;", "&amp;'OLAH Penget'!R30&amp;", "&amp;'OLAH Penget'!S30&amp;", "&amp;'OLAH Penget'!T30</f>
        <v xml:space="preserve">, , , , , , , </v>
      </c>
      <c r="I40" s="205" t="str">
        <f>Keterampilan!AJ53</f>
        <v/>
      </c>
      <c r="J40" s="206" t="str">
        <f>Keterampilan!AK53</f>
        <v/>
      </c>
      <c r="K40" s="206" t="str">
        <f>Keterampilan!AL53</f>
        <v/>
      </c>
      <c r="L40" s="227" t="str">
        <f>'OLAH Ketrmpln'!M30&amp;", "&amp;'OLAH Ketrmpln'!N30&amp;", "&amp;'OLAH Ketrmpln'!O30&amp;", "&amp;'OLAH Ketrmpln'!P30&amp;", "&amp;'OLAH Ketrmpln'!Q30&amp;", "&amp;'OLAH Ketrmpln'!R30&amp;", "&amp;'OLAH Ketrmpln'!S30&amp;", "&amp;'OLAH Ketrmpln'!T30</f>
        <v xml:space="preserve">, , , , , , , </v>
      </c>
      <c r="M40" s="108"/>
    </row>
    <row r="41" spans="1:13" ht="51" customHeight="1">
      <c r="A41" s="200">
        <v>29</v>
      </c>
      <c r="B41" s="200" t="str">
        <f>IF(data!B48="","",data!B48)</f>
        <v/>
      </c>
      <c r="C41" s="200" t="str">
        <f>IF(data!C48="","",data!C48)</f>
        <v/>
      </c>
      <c r="D41" s="201" t="str">
        <f>IF(data!E48="","",data!E48)</f>
        <v/>
      </c>
      <c r="E41" s="202" t="str">
        <f>Pengetahuan!AH54</f>
        <v/>
      </c>
      <c r="F41" s="203" t="str">
        <f>Pengetahuan!AI54</f>
        <v/>
      </c>
      <c r="G41" s="203" t="str">
        <f>Pengetahuan!AJ54</f>
        <v/>
      </c>
      <c r="H41" s="204" t="str">
        <f>'OLAH Penget'!M31&amp;", "&amp;'OLAH Penget'!N31&amp;", "&amp;'OLAH Penget'!O31&amp;", "&amp;'OLAH Penget'!P31&amp;", "&amp;'OLAH Penget'!Q31&amp;", "&amp;'OLAH Penget'!R31&amp;", "&amp;'OLAH Penget'!S31&amp;", "&amp;'OLAH Penget'!T31</f>
        <v xml:space="preserve">, , , , , , , </v>
      </c>
      <c r="I41" s="205" t="str">
        <f>Keterampilan!AJ54</f>
        <v/>
      </c>
      <c r="J41" s="206" t="str">
        <f>Keterampilan!AK54</f>
        <v/>
      </c>
      <c r="K41" s="206" t="str">
        <f>Keterampilan!AL54</f>
        <v/>
      </c>
      <c r="L41" s="227" t="str">
        <f>'OLAH Ketrmpln'!M31&amp;", "&amp;'OLAH Ketrmpln'!N31&amp;", "&amp;'OLAH Ketrmpln'!O31&amp;", "&amp;'OLAH Ketrmpln'!P31&amp;", "&amp;'OLAH Ketrmpln'!Q31&amp;", "&amp;'OLAH Ketrmpln'!R31&amp;", "&amp;'OLAH Ketrmpln'!S31&amp;", "&amp;'OLAH Ketrmpln'!T31</f>
        <v xml:space="preserve">, , , , , , , </v>
      </c>
      <c r="M41" s="108"/>
    </row>
    <row r="42" spans="1:13" ht="51" customHeight="1">
      <c r="A42" s="200">
        <v>30</v>
      </c>
      <c r="B42" s="200" t="str">
        <f>IF(data!B49="","",data!B49)</f>
        <v/>
      </c>
      <c r="C42" s="200" t="str">
        <f>IF(data!C49="","",data!C49)</f>
        <v/>
      </c>
      <c r="D42" s="201" t="str">
        <f>IF(data!E49="","",data!E49)</f>
        <v/>
      </c>
      <c r="E42" s="202" t="str">
        <f>Pengetahuan!AH55</f>
        <v/>
      </c>
      <c r="F42" s="203" t="str">
        <f>Pengetahuan!AI55</f>
        <v/>
      </c>
      <c r="G42" s="203" t="str">
        <f>Pengetahuan!AJ55</f>
        <v/>
      </c>
      <c r="H42" s="204" t="str">
        <f>'OLAH Penget'!M32&amp;", "&amp;'OLAH Penget'!N32&amp;", "&amp;'OLAH Penget'!O32&amp;", "&amp;'OLAH Penget'!P32&amp;", "&amp;'OLAH Penget'!Q32&amp;", "&amp;'OLAH Penget'!R32&amp;", "&amp;'OLAH Penget'!S32&amp;", "&amp;'OLAH Penget'!T32</f>
        <v xml:space="preserve">, , , , , , , </v>
      </c>
      <c r="I42" s="205" t="str">
        <f>Keterampilan!AJ55</f>
        <v/>
      </c>
      <c r="J42" s="206" t="str">
        <f>Keterampilan!AK55</f>
        <v/>
      </c>
      <c r="K42" s="206" t="str">
        <f>Keterampilan!AL55</f>
        <v/>
      </c>
      <c r="L42" s="227" t="str">
        <f>'OLAH Ketrmpln'!M32&amp;", "&amp;'OLAH Ketrmpln'!N32&amp;", "&amp;'OLAH Ketrmpln'!O32&amp;", "&amp;'OLAH Ketrmpln'!P32&amp;", "&amp;'OLAH Ketrmpln'!Q32&amp;", "&amp;'OLAH Ketrmpln'!R32&amp;", "&amp;'OLAH Ketrmpln'!S32&amp;", "&amp;'OLAH Ketrmpln'!T32</f>
        <v xml:space="preserve">, , , , , , , </v>
      </c>
      <c r="M42" s="108"/>
    </row>
    <row r="43" spans="1:13" ht="51" customHeight="1">
      <c r="A43" s="200">
        <v>31</v>
      </c>
      <c r="B43" s="200" t="str">
        <f>IF(data!B50="","",data!B50)</f>
        <v/>
      </c>
      <c r="C43" s="200" t="str">
        <f>IF(data!C50="","",data!C50)</f>
        <v/>
      </c>
      <c r="D43" s="201" t="str">
        <f>IF(data!E50="","",data!E50)</f>
        <v/>
      </c>
      <c r="E43" s="202" t="str">
        <f>Pengetahuan!AH56</f>
        <v/>
      </c>
      <c r="F43" s="203" t="str">
        <f>Pengetahuan!AI56</f>
        <v/>
      </c>
      <c r="G43" s="203" t="str">
        <f>Pengetahuan!AJ56</f>
        <v/>
      </c>
      <c r="H43" s="204" t="str">
        <f>'OLAH Penget'!M33&amp;", "&amp;'OLAH Penget'!N33&amp;", "&amp;'OLAH Penget'!O33&amp;", "&amp;'OLAH Penget'!P33&amp;", "&amp;'OLAH Penget'!Q33&amp;", "&amp;'OLAH Penget'!R33&amp;", "&amp;'OLAH Penget'!S33&amp;", "&amp;'OLAH Penget'!T33</f>
        <v xml:space="preserve">, , , , , , , </v>
      </c>
      <c r="I43" s="205" t="str">
        <f>Keterampilan!AJ56</f>
        <v/>
      </c>
      <c r="J43" s="206" t="str">
        <f>Keterampilan!AK56</f>
        <v/>
      </c>
      <c r="K43" s="206" t="str">
        <f>Keterampilan!AL56</f>
        <v/>
      </c>
      <c r="L43" s="227" t="str">
        <f>'OLAH Ketrmpln'!M33&amp;", "&amp;'OLAH Ketrmpln'!N33&amp;", "&amp;'OLAH Ketrmpln'!O33&amp;", "&amp;'OLAH Ketrmpln'!P33&amp;", "&amp;'OLAH Ketrmpln'!Q33&amp;", "&amp;'OLAH Ketrmpln'!R33&amp;", "&amp;'OLAH Ketrmpln'!S33&amp;", "&amp;'OLAH Ketrmpln'!T33</f>
        <v xml:space="preserve">, , , , , , , </v>
      </c>
      <c r="M43" s="108"/>
    </row>
    <row r="44" spans="1:13" ht="51" customHeight="1">
      <c r="A44" s="200">
        <v>32</v>
      </c>
      <c r="B44" s="200" t="str">
        <f>IF(data!B51="","",data!B51)</f>
        <v/>
      </c>
      <c r="C44" s="200" t="str">
        <f>IF(data!C51="","",data!C51)</f>
        <v/>
      </c>
      <c r="D44" s="201" t="str">
        <f>IF(data!E51="","",data!E51)</f>
        <v/>
      </c>
      <c r="E44" s="202" t="str">
        <f>Pengetahuan!AH57</f>
        <v/>
      </c>
      <c r="F44" s="203" t="str">
        <f>Pengetahuan!AI57</f>
        <v/>
      </c>
      <c r="G44" s="203" t="str">
        <f>Pengetahuan!AJ57</f>
        <v/>
      </c>
      <c r="H44" s="204" t="str">
        <f>'OLAH Penget'!M34&amp;", "&amp;'OLAH Penget'!N34&amp;", "&amp;'OLAH Penget'!O34&amp;", "&amp;'OLAH Penget'!P34&amp;", "&amp;'OLAH Penget'!Q34&amp;", "&amp;'OLAH Penget'!R34&amp;", "&amp;'OLAH Penget'!S34&amp;", "&amp;'OLAH Penget'!T34</f>
        <v xml:space="preserve">, , , , , , , </v>
      </c>
      <c r="I44" s="205" t="str">
        <f>Keterampilan!AJ57</f>
        <v/>
      </c>
      <c r="J44" s="206" t="str">
        <f>Keterampilan!AK57</f>
        <v/>
      </c>
      <c r="K44" s="206" t="str">
        <f>Keterampilan!AL57</f>
        <v/>
      </c>
      <c r="L44" s="227" t="str">
        <f>'OLAH Ketrmpln'!M34&amp;", "&amp;'OLAH Ketrmpln'!N34&amp;", "&amp;'OLAH Ketrmpln'!O34&amp;", "&amp;'OLAH Ketrmpln'!P34&amp;", "&amp;'OLAH Ketrmpln'!Q34&amp;", "&amp;'OLAH Ketrmpln'!R34&amp;", "&amp;'OLAH Ketrmpln'!S34&amp;", "&amp;'OLAH Ketrmpln'!T34</f>
        <v xml:space="preserve">, , , , , , , </v>
      </c>
      <c r="M44" s="108"/>
    </row>
    <row r="45" spans="1:13" ht="51" customHeight="1">
      <c r="A45" s="200">
        <v>33</v>
      </c>
      <c r="B45" s="200" t="str">
        <f>IF(data!B52="","",data!B52)</f>
        <v/>
      </c>
      <c r="C45" s="200" t="str">
        <f>IF(data!C52="","",data!C52)</f>
        <v/>
      </c>
      <c r="D45" s="201" t="str">
        <f>IF(data!E52="","",data!E52)</f>
        <v/>
      </c>
      <c r="E45" s="202" t="str">
        <f>Pengetahuan!AH58</f>
        <v/>
      </c>
      <c r="F45" s="203" t="str">
        <f>Pengetahuan!AI58</f>
        <v/>
      </c>
      <c r="G45" s="203" t="str">
        <f>Pengetahuan!AJ58</f>
        <v/>
      </c>
      <c r="H45" s="204" t="str">
        <f>'OLAH Penget'!M35&amp;", "&amp;'OLAH Penget'!N35&amp;", "&amp;'OLAH Penget'!O35&amp;", "&amp;'OLAH Penget'!P35&amp;", "&amp;'OLAH Penget'!Q35&amp;", "&amp;'OLAH Penget'!R35&amp;", "&amp;'OLAH Penget'!S35&amp;", "&amp;'OLAH Penget'!T35</f>
        <v xml:space="preserve">, , , , , , , </v>
      </c>
      <c r="I45" s="205" t="str">
        <f>Keterampilan!AJ58</f>
        <v/>
      </c>
      <c r="J45" s="206" t="str">
        <f>Keterampilan!AK58</f>
        <v/>
      </c>
      <c r="K45" s="206" t="str">
        <f>Keterampilan!AL58</f>
        <v/>
      </c>
      <c r="L45" s="227" t="str">
        <f>'OLAH Ketrmpln'!M35&amp;", "&amp;'OLAH Ketrmpln'!N35&amp;", "&amp;'OLAH Ketrmpln'!O35&amp;", "&amp;'OLAH Ketrmpln'!P35&amp;", "&amp;'OLAH Ketrmpln'!Q35&amp;", "&amp;'OLAH Ketrmpln'!R35&amp;", "&amp;'OLAH Ketrmpln'!S35&amp;", "&amp;'OLAH Ketrmpln'!T35</f>
        <v xml:space="preserve">, , , , , , , </v>
      </c>
      <c r="M45" s="108"/>
    </row>
    <row r="46" spans="1:13" ht="51" customHeight="1">
      <c r="A46" s="200">
        <v>34</v>
      </c>
      <c r="B46" s="200" t="str">
        <f>IF(data!B53="","",data!B53)</f>
        <v/>
      </c>
      <c r="C46" s="200" t="str">
        <f>IF(data!C53="","",data!C53)</f>
        <v/>
      </c>
      <c r="D46" s="201" t="str">
        <f>IF(data!E53="","",data!E53)</f>
        <v/>
      </c>
      <c r="E46" s="202" t="str">
        <f>Pengetahuan!AH59</f>
        <v/>
      </c>
      <c r="F46" s="203" t="str">
        <f>Pengetahuan!AI59</f>
        <v/>
      </c>
      <c r="G46" s="203" t="str">
        <f>Pengetahuan!AJ59</f>
        <v/>
      </c>
      <c r="H46" s="204" t="str">
        <f>'OLAH Penget'!M36&amp;", "&amp;'OLAH Penget'!N36&amp;", "&amp;'OLAH Penget'!O36&amp;", "&amp;'OLAH Penget'!P36&amp;", "&amp;'OLAH Penget'!Q36&amp;", "&amp;'OLAH Penget'!R36&amp;", "&amp;'OLAH Penget'!S36&amp;", "&amp;'OLAH Penget'!T36</f>
        <v xml:space="preserve">, , , , , , , </v>
      </c>
      <c r="I46" s="205" t="str">
        <f>Keterampilan!AJ59</f>
        <v/>
      </c>
      <c r="J46" s="206" t="str">
        <f>Keterampilan!AK59</f>
        <v/>
      </c>
      <c r="K46" s="206" t="str">
        <f>Keterampilan!AL59</f>
        <v/>
      </c>
      <c r="L46" s="227" t="str">
        <f>'OLAH Ketrmpln'!M36&amp;", "&amp;'OLAH Ketrmpln'!N36&amp;", "&amp;'OLAH Ketrmpln'!O36&amp;", "&amp;'OLAH Ketrmpln'!P36&amp;", "&amp;'OLAH Ketrmpln'!Q36&amp;", "&amp;'OLAH Ketrmpln'!R36&amp;", "&amp;'OLAH Ketrmpln'!S36&amp;", "&amp;'OLAH Ketrmpln'!T36</f>
        <v xml:space="preserve">, , , , , , , </v>
      </c>
      <c r="M46" s="108"/>
    </row>
    <row r="47" spans="1:13" ht="51" customHeight="1">
      <c r="A47" s="200">
        <v>35</v>
      </c>
      <c r="B47" s="200" t="str">
        <f>IF(data!B54="","",data!B54)</f>
        <v/>
      </c>
      <c r="C47" s="200" t="str">
        <f>IF(data!C54="","",data!C54)</f>
        <v/>
      </c>
      <c r="D47" s="201" t="str">
        <f>IF(data!E54="","",data!E54)</f>
        <v/>
      </c>
      <c r="E47" s="202" t="str">
        <f>Pengetahuan!AH60</f>
        <v/>
      </c>
      <c r="F47" s="203" t="str">
        <f>Pengetahuan!AI60</f>
        <v/>
      </c>
      <c r="G47" s="203" t="str">
        <f>Pengetahuan!AJ60</f>
        <v/>
      </c>
      <c r="H47" s="204" t="str">
        <f>'OLAH Penget'!M37&amp;", "&amp;'OLAH Penget'!N37&amp;", "&amp;'OLAH Penget'!O37&amp;", "&amp;'OLAH Penget'!P37&amp;", "&amp;'OLAH Penget'!Q37&amp;", "&amp;'OLAH Penget'!R37&amp;", "&amp;'OLAH Penget'!S37&amp;", "&amp;'OLAH Penget'!T37</f>
        <v xml:space="preserve">, , , , , , , </v>
      </c>
      <c r="I47" s="205" t="str">
        <f>Keterampilan!AJ60</f>
        <v/>
      </c>
      <c r="J47" s="206" t="str">
        <f>Keterampilan!AK60</f>
        <v/>
      </c>
      <c r="K47" s="206" t="str">
        <f>Keterampilan!AL60</f>
        <v/>
      </c>
      <c r="L47" s="227" t="str">
        <f>'OLAH Ketrmpln'!M37&amp;", "&amp;'OLAH Ketrmpln'!N37&amp;", "&amp;'OLAH Ketrmpln'!O37&amp;", "&amp;'OLAH Ketrmpln'!P37&amp;", "&amp;'OLAH Ketrmpln'!Q37&amp;", "&amp;'OLAH Ketrmpln'!R37&amp;", "&amp;'OLAH Ketrmpln'!S37&amp;", "&amp;'OLAH Ketrmpln'!T37</f>
        <v xml:space="preserve">, , , , , , , </v>
      </c>
      <c r="M47" s="108"/>
    </row>
    <row r="48" spans="1:13" ht="51" customHeight="1">
      <c r="A48" s="200">
        <v>36</v>
      </c>
      <c r="B48" s="200" t="str">
        <f>IF(data!B55="","",data!B55)</f>
        <v/>
      </c>
      <c r="C48" s="200" t="str">
        <f>IF(data!C55="","",data!C55)</f>
        <v/>
      </c>
      <c r="D48" s="201" t="str">
        <f>IF(data!E55="","",data!E55)</f>
        <v/>
      </c>
      <c r="E48" s="202" t="str">
        <f>Pengetahuan!AH61</f>
        <v/>
      </c>
      <c r="F48" s="203" t="str">
        <f>Pengetahuan!AI61</f>
        <v/>
      </c>
      <c r="G48" s="203" t="str">
        <f>Pengetahuan!AJ61</f>
        <v/>
      </c>
      <c r="H48" s="204" t="str">
        <f>'OLAH Penget'!M38&amp;", "&amp;'OLAH Penget'!N38&amp;", "&amp;'OLAH Penget'!O38&amp;", "&amp;'OLAH Penget'!P38&amp;", "&amp;'OLAH Penget'!Q38&amp;", "&amp;'OLAH Penget'!R38&amp;", "&amp;'OLAH Penget'!S38&amp;", "&amp;'OLAH Penget'!T38</f>
        <v xml:space="preserve">, , , , , , , </v>
      </c>
      <c r="I48" s="205" t="str">
        <f>Keterampilan!AJ61</f>
        <v/>
      </c>
      <c r="J48" s="206" t="str">
        <f>Keterampilan!AK61</f>
        <v/>
      </c>
      <c r="K48" s="206" t="str">
        <f>Keterampilan!AL61</f>
        <v/>
      </c>
      <c r="L48" s="227" t="str">
        <f>'OLAH Ketrmpln'!M38&amp;", "&amp;'OLAH Ketrmpln'!N38&amp;", "&amp;'OLAH Ketrmpln'!O38&amp;", "&amp;'OLAH Ketrmpln'!P38&amp;", "&amp;'OLAH Ketrmpln'!Q38&amp;", "&amp;'OLAH Ketrmpln'!R38&amp;", "&amp;'OLAH Ketrmpln'!S38&amp;", "&amp;'OLAH Ketrmpln'!T38</f>
        <v xml:space="preserve">, , , , , , , </v>
      </c>
      <c r="M48" s="108"/>
    </row>
    <row r="49" spans="1:13" ht="51" customHeight="1">
      <c r="A49" s="200">
        <v>37</v>
      </c>
      <c r="B49" s="200" t="str">
        <f>IF(data!B56="","",data!B56)</f>
        <v/>
      </c>
      <c r="C49" s="200" t="str">
        <f>IF(data!C56="","",data!C56)</f>
        <v/>
      </c>
      <c r="D49" s="201" t="str">
        <f>IF(data!E56="","",data!E56)</f>
        <v/>
      </c>
      <c r="E49" s="202" t="str">
        <f>Pengetahuan!AH62</f>
        <v/>
      </c>
      <c r="F49" s="203" t="str">
        <f>Pengetahuan!AI62</f>
        <v/>
      </c>
      <c r="G49" s="203" t="str">
        <f>Pengetahuan!AJ62</f>
        <v/>
      </c>
      <c r="H49" s="204" t="str">
        <f>'OLAH Penget'!M39&amp;", "&amp;'OLAH Penget'!N39&amp;", "&amp;'OLAH Penget'!O39&amp;", "&amp;'OLAH Penget'!P39&amp;", "&amp;'OLAH Penget'!Q39&amp;", "&amp;'OLAH Penget'!R39&amp;", "&amp;'OLAH Penget'!S39&amp;", "&amp;'OLAH Penget'!T39</f>
        <v xml:space="preserve">, , , , , , , </v>
      </c>
      <c r="I49" s="205" t="str">
        <f>Keterampilan!AJ62</f>
        <v/>
      </c>
      <c r="J49" s="206" t="str">
        <f>Keterampilan!AK62</f>
        <v/>
      </c>
      <c r="K49" s="206" t="str">
        <f>Keterampilan!AL62</f>
        <v/>
      </c>
      <c r="L49" s="227" t="str">
        <f>'OLAH Ketrmpln'!M39&amp;", "&amp;'OLAH Ketrmpln'!N39&amp;", "&amp;'OLAH Ketrmpln'!O39&amp;", "&amp;'OLAH Ketrmpln'!P39&amp;", "&amp;'OLAH Ketrmpln'!Q39&amp;", "&amp;'OLAH Ketrmpln'!R39&amp;", "&amp;'OLAH Ketrmpln'!S39&amp;", "&amp;'OLAH Ketrmpln'!T39</f>
        <v xml:space="preserve">, , , , , , , </v>
      </c>
      <c r="M49" s="108"/>
    </row>
    <row r="50" spans="1:13" ht="51" customHeight="1">
      <c r="A50" s="200">
        <v>38</v>
      </c>
      <c r="B50" s="200" t="str">
        <f>IF(data!B57="","",data!B57)</f>
        <v/>
      </c>
      <c r="C50" s="200" t="str">
        <f>IF(data!C57="","",data!C57)</f>
        <v/>
      </c>
      <c r="D50" s="201" t="str">
        <f>IF(data!E57="","",data!E57)</f>
        <v/>
      </c>
      <c r="E50" s="202" t="str">
        <f>Pengetahuan!AH63</f>
        <v/>
      </c>
      <c r="F50" s="203" t="str">
        <f>Pengetahuan!AI63</f>
        <v/>
      </c>
      <c r="G50" s="203" t="str">
        <f>Pengetahuan!AJ63</f>
        <v/>
      </c>
      <c r="H50" s="204" t="str">
        <f>'OLAH Penget'!M40&amp;", "&amp;'OLAH Penget'!N40&amp;", "&amp;'OLAH Penget'!O40&amp;", "&amp;'OLAH Penget'!P40&amp;", "&amp;'OLAH Penget'!Q40&amp;", "&amp;'OLAH Penget'!R40&amp;", "&amp;'OLAH Penget'!S40&amp;", "&amp;'OLAH Penget'!T40</f>
        <v xml:space="preserve">, , , , , , , </v>
      </c>
      <c r="I50" s="205" t="str">
        <f>Keterampilan!AJ63</f>
        <v/>
      </c>
      <c r="J50" s="206" t="str">
        <f>Keterampilan!AK63</f>
        <v/>
      </c>
      <c r="K50" s="206" t="str">
        <f>Keterampilan!AL63</f>
        <v/>
      </c>
      <c r="L50" s="227" t="str">
        <f>'OLAH Ketrmpln'!M40&amp;", "&amp;'OLAH Ketrmpln'!N40&amp;", "&amp;'OLAH Ketrmpln'!O40&amp;", "&amp;'OLAH Ketrmpln'!P40&amp;", "&amp;'OLAH Ketrmpln'!Q40&amp;", "&amp;'OLAH Ketrmpln'!R40&amp;", "&amp;'OLAH Ketrmpln'!S40&amp;", "&amp;'OLAH Ketrmpln'!T40</f>
        <v xml:space="preserve">, , , , , , , </v>
      </c>
      <c r="M50" s="108"/>
    </row>
    <row r="51" spans="1:13" ht="51" customHeight="1">
      <c r="A51" s="200">
        <v>39</v>
      </c>
      <c r="B51" s="200" t="str">
        <f>IF(data!B58="","",data!B58)</f>
        <v/>
      </c>
      <c r="C51" s="200" t="str">
        <f>IF(data!C58="","",data!C58)</f>
        <v/>
      </c>
      <c r="D51" s="201" t="str">
        <f>IF(data!E58="","",data!E58)</f>
        <v/>
      </c>
      <c r="E51" s="202" t="str">
        <f>Pengetahuan!AH64</f>
        <v/>
      </c>
      <c r="F51" s="203" t="str">
        <f>Pengetahuan!AI64</f>
        <v/>
      </c>
      <c r="G51" s="203" t="str">
        <f>Pengetahuan!AJ64</f>
        <v/>
      </c>
      <c r="H51" s="204" t="str">
        <f>'OLAH Penget'!M41&amp;", "&amp;'OLAH Penget'!N41&amp;", "&amp;'OLAH Penget'!O41&amp;", "&amp;'OLAH Penget'!P41&amp;", "&amp;'OLAH Penget'!Q41&amp;", "&amp;'OLAH Penget'!R41&amp;", "&amp;'OLAH Penget'!S41&amp;", "&amp;'OLAH Penget'!T41</f>
        <v xml:space="preserve">, , , , , , , </v>
      </c>
      <c r="I51" s="205" t="str">
        <f>Keterampilan!AJ64</f>
        <v/>
      </c>
      <c r="J51" s="206" t="str">
        <f>Keterampilan!AK64</f>
        <v/>
      </c>
      <c r="K51" s="206" t="str">
        <f>Keterampilan!AL64</f>
        <v/>
      </c>
      <c r="L51" s="227" t="str">
        <f>'OLAH Ketrmpln'!M41&amp;", "&amp;'OLAH Ketrmpln'!N41&amp;", "&amp;'OLAH Ketrmpln'!O41&amp;", "&amp;'OLAH Ketrmpln'!P41&amp;", "&amp;'OLAH Ketrmpln'!Q41&amp;", "&amp;'OLAH Ketrmpln'!R41&amp;", "&amp;'OLAH Ketrmpln'!S41&amp;", "&amp;'OLAH Ketrmpln'!T41</f>
        <v xml:space="preserve">, , , , , , , </v>
      </c>
      <c r="M51" s="108"/>
    </row>
    <row r="52" spans="1:13" ht="51" customHeight="1">
      <c r="A52" s="200">
        <v>40</v>
      </c>
      <c r="B52" s="200" t="str">
        <f>IF(data!B59="","",data!B59)</f>
        <v/>
      </c>
      <c r="C52" s="200" t="str">
        <f>IF(data!C59="","",data!C59)</f>
        <v/>
      </c>
      <c r="D52" s="201" t="str">
        <f>IF(data!E59="","",data!E59)</f>
        <v/>
      </c>
      <c r="E52" s="202" t="str">
        <f>Pengetahuan!AH65</f>
        <v/>
      </c>
      <c r="F52" s="203" t="str">
        <f>Pengetahuan!AI65</f>
        <v/>
      </c>
      <c r="G52" s="203" t="str">
        <f>Pengetahuan!AJ65</f>
        <v/>
      </c>
      <c r="H52" s="204" t="str">
        <f>'OLAH Penget'!M42&amp;", "&amp;'OLAH Penget'!N42&amp;", "&amp;'OLAH Penget'!O42&amp;", "&amp;'OLAH Penget'!P42&amp;", "&amp;'OLAH Penget'!Q42&amp;", "&amp;'OLAH Penget'!R42&amp;", "&amp;'OLAH Penget'!S42&amp;", "&amp;'OLAH Penget'!T42</f>
        <v xml:space="preserve">, , , , , , , </v>
      </c>
      <c r="I52" s="205" t="str">
        <f>Keterampilan!AJ65</f>
        <v/>
      </c>
      <c r="J52" s="206" t="str">
        <f>Keterampilan!AK65</f>
        <v/>
      </c>
      <c r="K52" s="206" t="str">
        <f>Keterampilan!AL65</f>
        <v/>
      </c>
      <c r="L52" s="227" t="str">
        <f>'OLAH Ketrmpln'!M42&amp;", "&amp;'OLAH Ketrmpln'!N42&amp;", "&amp;'OLAH Ketrmpln'!O42&amp;", "&amp;'OLAH Ketrmpln'!P42&amp;", "&amp;'OLAH Ketrmpln'!Q42&amp;", "&amp;'OLAH Ketrmpln'!R42&amp;", "&amp;'OLAH Ketrmpln'!S42&amp;", "&amp;'OLAH Ketrmpln'!T42</f>
        <v xml:space="preserve">, , , , , , , </v>
      </c>
      <c r="M52" s="108"/>
    </row>
    <row r="53" spans="1:13">
      <c r="A53" s="207"/>
      <c r="B53" s="532" t="s">
        <v>99</v>
      </c>
      <c r="C53" s="533"/>
      <c r="D53" s="534"/>
      <c r="E53" s="253" t="str">
        <f>IFERROR(AVERAGE(E13:E52),"")</f>
        <v/>
      </c>
      <c r="F53" s="253" t="str">
        <f>IFERROR(AVERAGE(F13:F52),"")</f>
        <v/>
      </c>
      <c r="G53" s="208"/>
      <c r="H53" s="209"/>
      <c r="I53" s="281" t="str">
        <f>IFERROR(AVERAGE(I13:I52),"")</f>
        <v/>
      </c>
      <c r="J53" s="281" t="str">
        <f>IFERROR(AVERAGE(J13:J52),"")</f>
        <v/>
      </c>
      <c r="K53" s="210"/>
      <c r="L53" s="211"/>
      <c r="M53" s="108"/>
    </row>
    <row r="54" spans="1:13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</row>
    <row r="55" spans="1:13">
      <c r="A55" s="108"/>
      <c r="B55" s="108"/>
      <c r="C55" s="108"/>
      <c r="D55" s="108" t="s">
        <v>126</v>
      </c>
      <c r="E55" s="108"/>
      <c r="F55" s="108"/>
      <c r="G55" s="108"/>
      <c r="H55" s="108"/>
      <c r="I55" s="108"/>
      <c r="J55" s="108"/>
      <c r="K55" s="108"/>
      <c r="L55" s="108" t="str">
        <f>"Dompu,  "&amp;IF(data!E15="","",data!E15)</f>
        <v xml:space="preserve">Dompu,  </v>
      </c>
      <c r="M55" s="108"/>
    </row>
    <row r="56" spans="1:13">
      <c r="A56" s="108"/>
      <c r="B56" s="108"/>
      <c r="C56" s="108"/>
      <c r="D56" s="108" t="s">
        <v>262</v>
      </c>
      <c r="E56" s="108"/>
      <c r="F56" s="108"/>
      <c r="G56" s="108"/>
      <c r="H56" s="108"/>
      <c r="I56" s="108"/>
      <c r="J56" s="108"/>
      <c r="K56" s="108"/>
      <c r="L56" s="108" t="s">
        <v>216</v>
      </c>
      <c r="M56" s="108"/>
    </row>
    <row r="57" spans="1:13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</row>
    <row r="58" spans="1:13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</row>
    <row r="59" spans="1:13">
      <c r="A59" s="108"/>
      <c r="B59" s="108"/>
      <c r="C59" s="108"/>
      <c r="D59" s="212" t="str">
        <f>IF(data!E12="","",data!E12)</f>
        <v>H. Hasan, S.Pd</v>
      </c>
      <c r="E59" s="108"/>
      <c r="F59" s="108"/>
      <c r="G59" s="108"/>
      <c r="H59" s="108"/>
      <c r="I59" s="108"/>
      <c r="J59" s="108"/>
      <c r="K59" s="108"/>
      <c r="L59" s="212" t="str">
        <f>IF(HOME!F5="","",HOME!F5)</f>
        <v/>
      </c>
      <c r="M59" s="108"/>
    </row>
    <row r="60" spans="1:13">
      <c r="A60" s="108"/>
      <c r="B60" s="108"/>
      <c r="C60" s="108"/>
      <c r="D60" s="213" t="str">
        <f>IF(data!E13="","",data!E13)</f>
        <v>NIP.  196812311992021008</v>
      </c>
      <c r="E60" s="108"/>
      <c r="F60" s="108"/>
      <c r="G60" s="108"/>
      <c r="H60" s="108"/>
      <c r="I60" s="108"/>
      <c r="J60" s="108"/>
      <c r="K60" s="108"/>
      <c r="L60" s="108" t="str">
        <f>IF(HOME!F6="","",HOME!F6)</f>
        <v>NIP.</v>
      </c>
      <c r="M60" s="108"/>
    </row>
    <row r="61" spans="1:13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</row>
  </sheetData>
  <sheetProtection password="CA29" sheet="1" objects="1" scenarios="1"/>
  <mergeCells count="11">
    <mergeCell ref="B1:L1"/>
    <mergeCell ref="B2:L2"/>
    <mergeCell ref="B3:L3"/>
    <mergeCell ref="B53:D53"/>
    <mergeCell ref="A11:A12"/>
    <mergeCell ref="B11:B12"/>
    <mergeCell ref="C11:C12"/>
    <mergeCell ref="E11:H11"/>
    <mergeCell ref="I11:L11"/>
    <mergeCell ref="D11:D12"/>
    <mergeCell ref="B4:L6"/>
  </mergeCells>
  <conditionalFormatting sqref="E13:G52">
    <cfRule type="cellIs" dxfId="23" priority="2" operator="greaterThan">
      <formula>0</formula>
    </cfRule>
  </conditionalFormatting>
  <conditionalFormatting sqref="I13:K52">
    <cfRule type="cellIs" dxfId="22" priority="1" operator="greaterThan">
      <formula>0</formula>
    </cfRule>
  </conditionalFormatting>
  <printOptions horizontalCentered="1"/>
  <pageMargins left="0.25" right="0.25" top="0.75" bottom="0.5" header="0.3" footer="0.3"/>
  <pageSetup paperSize="768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showRowColHeaders="0" zoomScaleNormal="100" workbookViewId="0"/>
  </sheetViews>
  <sheetFormatPr defaultRowHeight="15"/>
  <cols>
    <col min="1" max="1" width="4.5703125" style="21" bestFit="1" customWidth="1"/>
    <col min="2" max="2" width="34" style="21" customWidth="1"/>
    <col min="3" max="3" width="5.7109375" style="21" customWidth="1"/>
    <col min="4" max="4" width="5.140625" style="21" bestFit="1" customWidth="1"/>
    <col min="5" max="5" width="6" style="21" bestFit="1" customWidth="1"/>
    <col min="6" max="6" width="5.7109375" style="21" bestFit="1" customWidth="1"/>
    <col min="7" max="7" width="5.140625" style="21" customWidth="1"/>
    <col min="8" max="8" width="6" style="21" customWidth="1"/>
    <col min="9" max="9" width="9.85546875" style="21" bestFit="1" customWidth="1"/>
    <col min="10" max="10" width="8" style="21" bestFit="1" customWidth="1"/>
    <col min="11" max="16384" width="9.140625" style="21"/>
  </cols>
  <sheetData>
    <row r="1" spans="1:10" ht="18.75">
      <c r="A1" s="22"/>
      <c r="B1" s="545" t="str">
        <f>Pengetahuan!C1</f>
        <v>DINAS DIKPORA KABUPATEN DOMPU</v>
      </c>
      <c r="C1" s="546"/>
      <c r="D1" s="546"/>
      <c r="E1" s="546"/>
      <c r="F1" s="546"/>
      <c r="G1" s="546"/>
      <c r="H1" s="546"/>
      <c r="I1" s="547"/>
      <c r="J1" s="22"/>
    </row>
    <row r="2" spans="1:10" ht="31.5">
      <c r="A2" s="22"/>
      <c r="B2" s="551" t="str">
        <f>Pengetahuan!C2</f>
        <v>SMPN 7 IT DOMPU</v>
      </c>
      <c r="C2" s="552"/>
      <c r="D2" s="552"/>
      <c r="E2" s="552"/>
      <c r="F2" s="552"/>
      <c r="G2" s="552"/>
      <c r="H2" s="552"/>
      <c r="I2" s="553"/>
      <c r="J2" s="22"/>
    </row>
    <row r="3" spans="1:10" ht="15.75" thickBot="1">
      <c r="A3" s="22"/>
      <c r="B3" s="548" t="str">
        <f>Pengetahuan!C3</f>
        <v>Jln. Dorobata No.02 Kel. Kandai Satu Kab.Dompu</v>
      </c>
      <c r="C3" s="549"/>
      <c r="D3" s="549"/>
      <c r="E3" s="549"/>
      <c r="F3" s="549"/>
      <c r="G3" s="549"/>
      <c r="H3" s="549"/>
      <c r="I3" s="550"/>
      <c r="J3" s="22"/>
    </row>
    <row r="4" spans="1:10" ht="9.9499999999999993" customHeight="1">
      <c r="A4" s="22"/>
      <c r="B4" s="554" t="s">
        <v>128</v>
      </c>
      <c r="C4" s="555"/>
      <c r="D4" s="555"/>
      <c r="E4" s="555"/>
      <c r="F4" s="555"/>
      <c r="G4" s="555"/>
      <c r="H4" s="555"/>
      <c r="I4" s="556"/>
      <c r="J4" s="22"/>
    </row>
    <row r="5" spans="1:10" ht="9.9499999999999993" customHeight="1">
      <c r="A5" s="22"/>
      <c r="B5" s="557"/>
      <c r="C5" s="558"/>
      <c r="D5" s="558"/>
      <c r="E5" s="558"/>
      <c r="F5" s="558"/>
      <c r="G5" s="558"/>
      <c r="H5" s="558"/>
      <c r="I5" s="559"/>
      <c r="J5" s="22"/>
    </row>
    <row r="6" spans="1:10" ht="9.9499999999999993" customHeight="1" thickBot="1">
      <c r="A6" s="22"/>
      <c r="B6" s="560"/>
      <c r="C6" s="561"/>
      <c r="D6" s="561"/>
      <c r="E6" s="561"/>
      <c r="F6" s="561"/>
      <c r="G6" s="561"/>
      <c r="H6" s="561"/>
      <c r="I6" s="562"/>
      <c r="J6" s="22"/>
    </row>
    <row r="7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10">
      <c r="A8" s="22"/>
      <c r="B8" s="23" t="s">
        <v>76</v>
      </c>
      <c r="C8" s="24" t="str">
        <f>Pengetahuan!C8</f>
        <v/>
      </c>
      <c r="D8" s="22"/>
      <c r="E8" s="22"/>
      <c r="F8" s="22"/>
      <c r="G8" s="22"/>
      <c r="H8" s="23" t="s">
        <v>122</v>
      </c>
      <c r="I8" s="24" t="str">
        <f>Pengetahuan!X8</f>
        <v>1 (ganjil)</v>
      </c>
      <c r="J8" s="22"/>
    </row>
    <row r="9" spans="1:10">
      <c r="A9" s="22"/>
      <c r="B9" s="23" t="s">
        <v>77</v>
      </c>
      <c r="C9" s="24" t="str">
        <f>Pengetahuan!C9</f>
        <v/>
      </c>
      <c r="D9" s="22"/>
      <c r="E9" s="22"/>
      <c r="F9" s="22"/>
      <c r="G9" s="22"/>
      <c r="H9" s="23" t="s">
        <v>79</v>
      </c>
      <c r="I9" s="24" t="str">
        <f>Pengetahuan!X9</f>
        <v/>
      </c>
      <c r="J9" s="22"/>
    </row>
    <row r="10" spans="1:10" ht="8.1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10" ht="8.1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0">
      <c r="A12" s="544" t="s">
        <v>91</v>
      </c>
      <c r="B12" s="544" t="s">
        <v>2</v>
      </c>
      <c r="C12" s="544" t="s">
        <v>13</v>
      </c>
      <c r="D12" s="544"/>
      <c r="E12" s="544"/>
      <c r="F12" s="544" t="s">
        <v>123</v>
      </c>
      <c r="G12" s="544"/>
      <c r="H12" s="544"/>
      <c r="I12" s="544" t="s">
        <v>107</v>
      </c>
      <c r="J12" s="544" t="s">
        <v>129</v>
      </c>
    </row>
    <row r="13" spans="1:10">
      <c r="A13" s="544"/>
      <c r="B13" s="544"/>
      <c r="C13" s="13" t="s">
        <v>97</v>
      </c>
      <c r="D13" s="26" t="s">
        <v>100</v>
      </c>
      <c r="E13" s="13" t="s">
        <v>124</v>
      </c>
      <c r="F13" s="13" t="s">
        <v>97</v>
      </c>
      <c r="G13" s="26" t="s">
        <v>100</v>
      </c>
      <c r="H13" s="13" t="s">
        <v>124</v>
      </c>
      <c r="I13" s="544"/>
      <c r="J13" s="544"/>
    </row>
    <row r="14" spans="1:10" ht="16.5">
      <c r="A14" s="13">
        <v>1</v>
      </c>
      <c r="B14" s="14" t="str">
        <f>IF(data!E20="","",data!E20)</f>
        <v>ADID AKBAR</v>
      </c>
      <c r="C14" s="27" t="str">
        <f>IFERROR(Pengetahuan!AH26,"")</f>
        <v/>
      </c>
      <c r="D14" s="27" t="str">
        <f>IFERROR(Pengetahuan!AI26,"")</f>
        <v/>
      </c>
      <c r="E14" s="13" t="str">
        <f>IFERROR(Pengetahuan!AJ26,"")</f>
        <v/>
      </c>
      <c r="F14" s="13" t="str">
        <f>IFERROR(Keterampilan!AJ26,"")</f>
        <v/>
      </c>
      <c r="G14" s="27" t="str">
        <f>IFERROR(Keterampilan!AK26,"")</f>
        <v/>
      </c>
      <c r="H14" s="13" t="str">
        <f>IFERROR(Keterampilan!AL26,"")</f>
        <v/>
      </c>
      <c r="I14" s="29" t="str">
        <f>IFERROR(C14+F14,"")</f>
        <v/>
      </c>
      <c r="J14" s="228" t="str">
        <f>IFERROR(RANK(I14,$I$14:$I$53,0),"")</f>
        <v/>
      </c>
    </row>
    <row r="15" spans="1:10" ht="16.5">
      <c r="A15" s="13">
        <v>2</v>
      </c>
      <c r="B15" s="14" t="str">
        <f>IF(data!E21="","",data!E21)</f>
        <v>ABDUL AZZIZ</v>
      </c>
      <c r="C15" s="27" t="str">
        <f>IFERROR(Pengetahuan!AH27,"")</f>
        <v/>
      </c>
      <c r="D15" s="27" t="str">
        <f>IFERROR(Pengetahuan!AI27,"")</f>
        <v/>
      </c>
      <c r="E15" s="85" t="str">
        <f>IFERROR(Pengetahuan!AJ27,"")</f>
        <v/>
      </c>
      <c r="F15" s="85" t="str">
        <f>IFERROR(Keterampilan!AJ27,"")</f>
        <v/>
      </c>
      <c r="G15" s="27" t="str">
        <f>IFERROR(Keterampilan!AK27,"")</f>
        <v/>
      </c>
      <c r="H15" s="85" t="str">
        <f>IFERROR(Keterampilan!AL27,"")</f>
        <v/>
      </c>
      <c r="I15" s="29" t="str">
        <f t="shared" ref="I15:I43" si="0">IFERROR(C15+F15,"")</f>
        <v/>
      </c>
      <c r="J15" s="228" t="str">
        <f t="shared" ref="J15:J43" si="1">IFERROR(RANK(I15,$I$14:$I$53,0),"")</f>
        <v/>
      </c>
    </row>
    <row r="16" spans="1:10" ht="16.5">
      <c r="A16" s="13">
        <v>3</v>
      </c>
      <c r="B16" s="14" t="str">
        <f>IF(data!E22="","",data!E22)</f>
        <v>AFRIZAL</v>
      </c>
      <c r="C16" s="27" t="str">
        <f>IFERROR(Pengetahuan!AH28,"")</f>
        <v/>
      </c>
      <c r="D16" s="27" t="str">
        <f>IFERROR(Pengetahuan!AI28,"")</f>
        <v/>
      </c>
      <c r="E16" s="85" t="str">
        <f>IFERROR(Pengetahuan!AJ28,"")</f>
        <v/>
      </c>
      <c r="F16" s="85" t="str">
        <f>IFERROR(Keterampilan!AJ28,"")</f>
        <v/>
      </c>
      <c r="G16" s="27" t="str">
        <f>IFERROR(Keterampilan!AK28,"")</f>
        <v/>
      </c>
      <c r="H16" s="85" t="str">
        <f>IFERROR(Keterampilan!AL28,"")</f>
        <v/>
      </c>
      <c r="I16" s="29" t="str">
        <f t="shared" si="0"/>
        <v/>
      </c>
      <c r="J16" s="228" t="str">
        <f t="shared" si="1"/>
        <v/>
      </c>
    </row>
    <row r="17" spans="1:10" ht="16.5">
      <c r="A17" s="13">
        <v>4</v>
      </c>
      <c r="B17" s="14" t="str">
        <f>IF(data!E23="","",data!E23)</f>
        <v>APRILNINGSIH SUSILAWATI</v>
      </c>
      <c r="C17" s="27" t="str">
        <f>IFERROR(Pengetahuan!AH29,"")</f>
        <v/>
      </c>
      <c r="D17" s="27" t="str">
        <f>IFERROR(Pengetahuan!AI29,"")</f>
        <v/>
      </c>
      <c r="E17" s="85" t="str">
        <f>IFERROR(Pengetahuan!AJ29,"")</f>
        <v/>
      </c>
      <c r="F17" s="85" t="str">
        <f>IFERROR(Keterampilan!AJ29,"")</f>
        <v/>
      </c>
      <c r="G17" s="27" t="str">
        <f>IFERROR(Keterampilan!AK29,"")</f>
        <v/>
      </c>
      <c r="H17" s="85" t="str">
        <f>IFERROR(Keterampilan!AL29,"")</f>
        <v/>
      </c>
      <c r="I17" s="29" t="str">
        <f t="shared" si="0"/>
        <v/>
      </c>
      <c r="J17" s="228" t="str">
        <f t="shared" si="1"/>
        <v/>
      </c>
    </row>
    <row r="18" spans="1:10" ht="16.5">
      <c r="A18" s="13">
        <v>5</v>
      </c>
      <c r="B18" s="14" t="str">
        <f>IF(data!E24="","",data!E24)</f>
        <v>ANDRA SAPUTRA</v>
      </c>
      <c r="C18" s="27" t="str">
        <f>IFERROR(Pengetahuan!AH30,"")</f>
        <v/>
      </c>
      <c r="D18" s="27" t="str">
        <f>IFERROR(Pengetahuan!AI30,"")</f>
        <v/>
      </c>
      <c r="E18" s="85" t="str">
        <f>IFERROR(Pengetahuan!AJ30,"")</f>
        <v/>
      </c>
      <c r="F18" s="85" t="str">
        <f>IFERROR(Keterampilan!AJ30,"")</f>
        <v/>
      </c>
      <c r="G18" s="27" t="str">
        <f>IFERROR(Keterampilan!AK30,"")</f>
        <v/>
      </c>
      <c r="H18" s="85" t="str">
        <f>IFERROR(Keterampilan!AL30,"")</f>
        <v/>
      </c>
      <c r="I18" s="29" t="str">
        <f t="shared" si="0"/>
        <v/>
      </c>
      <c r="J18" s="228" t="str">
        <f t="shared" si="1"/>
        <v/>
      </c>
    </row>
    <row r="19" spans="1:10" ht="16.5">
      <c r="A19" s="13">
        <v>6</v>
      </c>
      <c r="B19" s="14" t="str">
        <f>IF(data!E25="","",data!E25)</f>
        <v>Aulia Putri Ramadani</v>
      </c>
      <c r="C19" s="27" t="str">
        <f>IFERROR(Pengetahuan!AH31,"")</f>
        <v/>
      </c>
      <c r="D19" s="27" t="str">
        <f>IFERROR(Pengetahuan!AI31,"")</f>
        <v/>
      </c>
      <c r="E19" s="85" t="str">
        <f>IFERROR(Pengetahuan!AJ31,"")</f>
        <v/>
      </c>
      <c r="F19" s="85" t="str">
        <f>IFERROR(Keterampilan!AJ31,"")</f>
        <v/>
      </c>
      <c r="G19" s="27" t="str">
        <f>IFERROR(Keterampilan!AK31,"")</f>
        <v/>
      </c>
      <c r="H19" s="85" t="str">
        <f>IFERROR(Keterampilan!AL31,"")</f>
        <v/>
      </c>
      <c r="I19" s="29" t="str">
        <f t="shared" si="0"/>
        <v/>
      </c>
      <c r="J19" s="228" t="str">
        <f t="shared" si="1"/>
        <v/>
      </c>
    </row>
    <row r="20" spans="1:10" ht="16.5">
      <c r="A20" s="13">
        <v>7</v>
      </c>
      <c r="B20" s="14" t="str">
        <f>IF(data!E26="","",data!E26)</f>
        <v>Azhar</v>
      </c>
      <c r="C20" s="27" t="str">
        <f>IFERROR(Pengetahuan!AH32,"")</f>
        <v/>
      </c>
      <c r="D20" s="27" t="str">
        <f>IFERROR(Pengetahuan!AI32,"")</f>
        <v/>
      </c>
      <c r="E20" s="85" t="str">
        <f>IFERROR(Pengetahuan!AJ32,"")</f>
        <v/>
      </c>
      <c r="F20" s="85" t="str">
        <f>IFERROR(Keterampilan!AJ32,"")</f>
        <v/>
      </c>
      <c r="G20" s="27" t="str">
        <f>IFERROR(Keterampilan!AK32,"")</f>
        <v/>
      </c>
      <c r="H20" s="85" t="str">
        <f>IFERROR(Keterampilan!AL32,"")</f>
        <v/>
      </c>
      <c r="I20" s="29" t="str">
        <f t="shared" si="0"/>
        <v/>
      </c>
      <c r="J20" s="228" t="str">
        <f t="shared" si="1"/>
        <v/>
      </c>
    </row>
    <row r="21" spans="1:10" ht="16.5">
      <c r="A21" s="13">
        <v>8</v>
      </c>
      <c r="B21" s="14" t="str">
        <f>IF(data!E27="","",data!E27)</f>
        <v>DINDA PUTRI</v>
      </c>
      <c r="C21" s="27" t="str">
        <f>IFERROR(Pengetahuan!AH33,"")</f>
        <v/>
      </c>
      <c r="D21" s="27" t="str">
        <f>IFERROR(Pengetahuan!AI33,"")</f>
        <v/>
      </c>
      <c r="E21" s="85" t="str">
        <f>IFERROR(Pengetahuan!AJ33,"")</f>
        <v/>
      </c>
      <c r="F21" s="85" t="str">
        <f>IFERROR(Keterampilan!AJ33,"")</f>
        <v/>
      </c>
      <c r="G21" s="27" t="str">
        <f>IFERROR(Keterampilan!AK33,"")</f>
        <v/>
      </c>
      <c r="H21" s="85" t="str">
        <f>IFERROR(Keterampilan!AL33,"")</f>
        <v/>
      </c>
      <c r="I21" s="29" t="str">
        <f t="shared" si="0"/>
        <v/>
      </c>
      <c r="J21" s="228" t="str">
        <f t="shared" si="1"/>
        <v/>
      </c>
    </row>
    <row r="22" spans="1:10" ht="16.5">
      <c r="A22" s="13">
        <v>9</v>
      </c>
      <c r="B22" s="14" t="str">
        <f>IF(data!E28="","",data!E28)</f>
        <v>DONI</v>
      </c>
      <c r="C22" s="27" t="str">
        <f>IFERROR(Pengetahuan!AH34,"")</f>
        <v/>
      </c>
      <c r="D22" s="27" t="str">
        <f>IFERROR(Pengetahuan!AI34,"")</f>
        <v/>
      </c>
      <c r="E22" s="85" t="str">
        <f>IFERROR(Pengetahuan!AJ34,"")</f>
        <v/>
      </c>
      <c r="F22" s="85" t="str">
        <f>IFERROR(Keterampilan!AJ34,"")</f>
        <v/>
      </c>
      <c r="G22" s="27" t="str">
        <f>IFERROR(Keterampilan!AK34,"")</f>
        <v/>
      </c>
      <c r="H22" s="85" t="str">
        <f>IFERROR(Keterampilan!AL34,"")</f>
        <v/>
      </c>
      <c r="I22" s="29" t="str">
        <f t="shared" si="0"/>
        <v/>
      </c>
      <c r="J22" s="228" t="str">
        <f t="shared" si="1"/>
        <v/>
      </c>
    </row>
    <row r="23" spans="1:10" ht="16.5">
      <c r="A23" s="13">
        <v>10</v>
      </c>
      <c r="B23" s="14" t="str">
        <f>IF(data!E29="","",data!E29)</f>
        <v xml:space="preserve">ERIKA PUTRI </v>
      </c>
      <c r="C23" s="27" t="str">
        <f>IFERROR(Pengetahuan!AH35,"")</f>
        <v/>
      </c>
      <c r="D23" s="27" t="str">
        <f>IFERROR(Pengetahuan!AI35,"")</f>
        <v/>
      </c>
      <c r="E23" s="85" t="str">
        <f>IFERROR(Pengetahuan!AJ35,"")</f>
        <v/>
      </c>
      <c r="F23" s="85" t="str">
        <f>IFERROR(Keterampilan!AJ35,"")</f>
        <v/>
      </c>
      <c r="G23" s="27" t="str">
        <f>IFERROR(Keterampilan!AK35,"")</f>
        <v/>
      </c>
      <c r="H23" s="85" t="str">
        <f>IFERROR(Keterampilan!AL35,"")</f>
        <v/>
      </c>
      <c r="I23" s="29" t="str">
        <f t="shared" si="0"/>
        <v/>
      </c>
      <c r="J23" s="228" t="str">
        <f t="shared" si="1"/>
        <v/>
      </c>
    </row>
    <row r="24" spans="1:10" ht="16.5">
      <c r="A24" s="13">
        <v>11</v>
      </c>
      <c r="B24" s="14" t="str">
        <f>IF(data!E30="","",data!E30)</f>
        <v>faizah Anggriani</v>
      </c>
      <c r="C24" s="27" t="str">
        <f>IFERROR(Pengetahuan!AH36,"")</f>
        <v/>
      </c>
      <c r="D24" s="27" t="str">
        <f>IFERROR(Pengetahuan!AI36,"")</f>
        <v/>
      </c>
      <c r="E24" s="85" t="str">
        <f>IFERROR(Pengetahuan!AJ36,"")</f>
        <v/>
      </c>
      <c r="F24" s="85" t="str">
        <f>IFERROR(Keterampilan!AJ36,"")</f>
        <v/>
      </c>
      <c r="G24" s="27" t="str">
        <f>IFERROR(Keterampilan!AK36,"")</f>
        <v/>
      </c>
      <c r="H24" s="85" t="str">
        <f>IFERROR(Keterampilan!AL36,"")</f>
        <v/>
      </c>
      <c r="I24" s="29" t="str">
        <f t="shared" si="0"/>
        <v/>
      </c>
      <c r="J24" s="228" t="str">
        <f t="shared" si="1"/>
        <v/>
      </c>
    </row>
    <row r="25" spans="1:10" ht="16.5">
      <c r="A25" s="13">
        <v>12</v>
      </c>
      <c r="B25" s="14" t="str">
        <f>IF(data!E31="","",data!E31)</f>
        <v>Fatun</v>
      </c>
      <c r="C25" s="27" t="str">
        <f>IFERROR(Pengetahuan!AH37,"")</f>
        <v/>
      </c>
      <c r="D25" s="27" t="str">
        <f>IFERROR(Pengetahuan!AI37,"")</f>
        <v/>
      </c>
      <c r="E25" s="85" t="str">
        <f>IFERROR(Pengetahuan!AJ37,"")</f>
        <v/>
      </c>
      <c r="F25" s="85" t="str">
        <f>IFERROR(Keterampilan!AJ37,"")</f>
        <v/>
      </c>
      <c r="G25" s="27" t="str">
        <f>IFERROR(Keterampilan!AK37,"")</f>
        <v/>
      </c>
      <c r="H25" s="85" t="str">
        <f>IFERROR(Keterampilan!AL37,"")</f>
        <v/>
      </c>
      <c r="I25" s="29" t="str">
        <f t="shared" si="0"/>
        <v/>
      </c>
      <c r="J25" s="228" t="str">
        <f t="shared" si="1"/>
        <v/>
      </c>
    </row>
    <row r="26" spans="1:10" ht="16.5">
      <c r="A26" s="13">
        <v>13</v>
      </c>
      <c r="B26" s="14" t="str">
        <f>IF(data!E32="","",data!E32)</f>
        <v>FEBRIANTI</v>
      </c>
      <c r="C26" s="27" t="str">
        <f>IFERROR(Pengetahuan!AH38,"")</f>
        <v/>
      </c>
      <c r="D26" s="27" t="str">
        <f>IFERROR(Pengetahuan!AI38,"")</f>
        <v/>
      </c>
      <c r="E26" s="85" t="str">
        <f>IFERROR(Pengetahuan!AJ38,"")</f>
        <v/>
      </c>
      <c r="F26" s="85" t="str">
        <f>IFERROR(Keterampilan!AJ38,"")</f>
        <v/>
      </c>
      <c r="G26" s="27" t="str">
        <f>IFERROR(Keterampilan!AK38,"")</f>
        <v/>
      </c>
      <c r="H26" s="85" t="str">
        <f>IFERROR(Keterampilan!AL38,"")</f>
        <v/>
      </c>
      <c r="I26" s="29" t="str">
        <f t="shared" si="0"/>
        <v/>
      </c>
      <c r="J26" s="228" t="str">
        <f t="shared" si="1"/>
        <v/>
      </c>
    </row>
    <row r="27" spans="1:10" ht="16.5">
      <c r="A27" s="13">
        <v>14</v>
      </c>
      <c r="B27" s="14" t="str">
        <f>IF(data!E33="","",data!E33)</f>
        <v>HALIMA TUSA'ADIAH</v>
      </c>
      <c r="C27" s="27" t="str">
        <f>IFERROR(Pengetahuan!AH39,"")</f>
        <v/>
      </c>
      <c r="D27" s="27" t="str">
        <f>IFERROR(Pengetahuan!AI39,"")</f>
        <v/>
      </c>
      <c r="E27" s="85" t="str">
        <f>IFERROR(Pengetahuan!AJ39,"")</f>
        <v/>
      </c>
      <c r="F27" s="85" t="str">
        <f>IFERROR(Keterampilan!AJ39,"")</f>
        <v/>
      </c>
      <c r="G27" s="27" t="str">
        <f>IFERROR(Keterampilan!AK39,"")</f>
        <v/>
      </c>
      <c r="H27" s="85" t="str">
        <f>IFERROR(Keterampilan!AL39,"")</f>
        <v/>
      </c>
      <c r="I27" s="29" t="str">
        <f t="shared" si="0"/>
        <v/>
      </c>
      <c r="J27" s="228" t="str">
        <f t="shared" si="1"/>
        <v/>
      </c>
    </row>
    <row r="28" spans="1:10" ht="16.5">
      <c r="A28" s="13">
        <v>15</v>
      </c>
      <c r="B28" s="14" t="str">
        <f>IF(data!E34="","",data!E34)</f>
        <v>Intan</v>
      </c>
      <c r="C28" s="27" t="str">
        <f>IFERROR(Pengetahuan!AH40,"")</f>
        <v/>
      </c>
      <c r="D28" s="27" t="str">
        <f>IFERROR(Pengetahuan!AI40,"")</f>
        <v/>
      </c>
      <c r="E28" s="85" t="str">
        <f>IFERROR(Pengetahuan!AJ40,"")</f>
        <v/>
      </c>
      <c r="F28" s="85" t="str">
        <f>IFERROR(Keterampilan!AJ40,"")</f>
        <v/>
      </c>
      <c r="G28" s="27" t="str">
        <f>IFERROR(Keterampilan!AK40,"")</f>
        <v/>
      </c>
      <c r="H28" s="85" t="str">
        <f>IFERROR(Keterampilan!AL40,"")</f>
        <v/>
      </c>
      <c r="I28" s="29" t="str">
        <f t="shared" si="0"/>
        <v/>
      </c>
      <c r="J28" s="228" t="str">
        <f t="shared" si="1"/>
        <v/>
      </c>
    </row>
    <row r="29" spans="1:10" ht="16.5">
      <c r="A29" s="13">
        <v>16</v>
      </c>
      <c r="B29" s="14" t="str">
        <f>IF(data!E35="","",data!E35)</f>
        <v>JENG RATU ANGGRAINI</v>
      </c>
      <c r="C29" s="27" t="str">
        <f>IFERROR(Pengetahuan!AH41,"")</f>
        <v/>
      </c>
      <c r="D29" s="27" t="str">
        <f>IFERROR(Pengetahuan!AI41,"")</f>
        <v/>
      </c>
      <c r="E29" s="85" t="str">
        <f>IFERROR(Pengetahuan!AJ41,"")</f>
        <v/>
      </c>
      <c r="F29" s="85" t="str">
        <f>IFERROR(Keterampilan!AJ41,"")</f>
        <v/>
      </c>
      <c r="G29" s="27" t="str">
        <f>IFERROR(Keterampilan!AK41,"")</f>
        <v/>
      </c>
      <c r="H29" s="85" t="str">
        <f>IFERROR(Keterampilan!AL41,"")</f>
        <v/>
      </c>
      <c r="I29" s="29" t="str">
        <f t="shared" si="0"/>
        <v/>
      </c>
      <c r="J29" s="228" t="str">
        <f t="shared" si="1"/>
        <v/>
      </c>
    </row>
    <row r="30" spans="1:10" ht="16.5">
      <c r="A30" s="13">
        <v>17</v>
      </c>
      <c r="B30" s="14" t="str">
        <f>IF(data!E36="","",data!E36)</f>
        <v>KHAIRIL ANHAR</v>
      </c>
      <c r="C30" s="27" t="str">
        <f>IFERROR(Pengetahuan!AH42,"")</f>
        <v/>
      </c>
      <c r="D30" s="27" t="str">
        <f>IFERROR(Pengetahuan!AI42,"")</f>
        <v/>
      </c>
      <c r="E30" s="85" t="str">
        <f>IFERROR(Pengetahuan!AJ42,"")</f>
        <v/>
      </c>
      <c r="F30" s="85" t="str">
        <f>IFERROR(Keterampilan!AJ42,"")</f>
        <v/>
      </c>
      <c r="G30" s="27" t="str">
        <f>IFERROR(Keterampilan!AK42,"")</f>
        <v/>
      </c>
      <c r="H30" s="85" t="str">
        <f>IFERROR(Keterampilan!AL42,"")</f>
        <v/>
      </c>
      <c r="I30" s="29" t="str">
        <f t="shared" si="0"/>
        <v/>
      </c>
      <c r="J30" s="228" t="str">
        <f t="shared" si="1"/>
        <v/>
      </c>
    </row>
    <row r="31" spans="1:10" ht="16.5">
      <c r="A31" s="13">
        <v>18</v>
      </c>
      <c r="B31" s="14" t="str">
        <f>IF(data!E37="","",data!E37)</f>
        <v>M. FAJRI RAHMAN</v>
      </c>
      <c r="C31" s="27" t="str">
        <f>IFERROR(Pengetahuan!AH43,"")</f>
        <v/>
      </c>
      <c r="D31" s="27" t="str">
        <f>IFERROR(Pengetahuan!AI43,"")</f>
        <v/>
      </c>
      <c r="E31" s="85" t="str">
        <f>IFERROR(Pengetahuan!AJ43,"")</f>
        <v/>
      </c>
      <c r="F31" s="85" t="str">
        <f>IFERROR(Keterampilan!AJ43,"")</f>
        <v/>
      </c>
      <c r="G31" s="27" t="str">
        <f>IFERROR(Keterampilan!AK43,"")</f>
        <v/>
      </c>
      <c r="H31" s="85" t="str">
        <f>IFERROR(Keterampilan!AL43,"")</f>
        <v/>
      </c>
      <c r="I31" s="29" t="str">
        <f t="shared" si="0"/>
        <v/>
      </c>
      <c r="J31" s="228" t="str">
        <f t="shared" si="1"/>
        <v/>
      </c>
    </row>
    <row r="32" spans="1:10" ht="16.5">
      <c r="A32" s="13">
        <v>19</v>
      </c>
      <c r="B32" s="14" t="str">
        <f>IF(data!E38="","",data!E38)</f>
        <v>M. HAQY RISKIANSYAH</v>
      </c>
      <c r="C32" s="27" t="str">
        <f>IFERROR(Pengetahuan!AH44,"")</f>
        <v/>
      </c>
      <c r="D32" s="27" t="str">
        <f>IFERROR(Pengetahuan!AI44,"")</f>
        <v/>
      </c>
      <c r="E32" s="85" t="str">
        <f>IFERROR(Pengetahuan!AJ44,"")</f>
        <v/>
      </c>
      <c r="F32" s="85" t="str">
        <f>IFERROR(Keterampilan!AJ44,"")</f>
        <v/>
      </c>
      <c r="G32" s="27" t="str">
        <f>IFERROR(Keterampilan!AK44,"")</f>
        <v/>
      </c>
      <c r="H32" s="85" t="str">
        <f>IFERROR(Keterampilan!AL44,"")</f>
        <v/>
      </c>
      <c r="I32" s="29" t="str">
        <f t="shared" si="0"/>
        <v/>
      </c>
      <c r="J32" s="228" t="str">
        <f t="shared" si="1"/>
        <v/>
      </c>
    </row>
    <row r="33" spans="1:10" ht="16.5">
      <c r="A33" s="13">
        <v>20</v>
      </c>
      <c r="B33" s="14" t="str">
        <f>IF(data!E39="","",data!E39)</f>
        <v>MOH. ARFAN ZAMHARIR</v>
      </c>
      <c r="C33" s="27" t="str">
        <f>IFERROR(Pengetahuan!AH45,"")</f>
        <v/>
      </c>
      <c r="D33" s="27" t="str">
        <f>IFERROR(Pengetahuan!AI45,"")</f>
        <v/>
      </c>
      <c r="E33" s="85" t="str">
        <f>IFERROR(Pengetahuan!AJ45,"")</f>
        <v/>
      </c>
      <c r="F33" s="85" t="str">
        <f>IFERROR(Keterampilan!AJ45,"")</f>
        <v/>
      </c>
      <c r="G33" s="27" t="str">
        <f>IFERROR(Keterampilan!AK45,"")</f>
        <v/>
      </c>
      <c r="H33" s="85" t="str">
        <f>IFERROR(Keterampilan!AL45,"")</f>
        <v/>
      </c>
      <c r="I33" s="29" t="str">
        <f t="shared" si="0"/>
        <v/>
      </c>
      <c r="J33" s="228" t="str">
        <f t="shared" si="1"/>
        <v/>
      </c>
    </row>
    <row r="34" spans="1:10" ht="16.5">
      <c r="A34" s="13">
        <v>21</v>
      </c>
      <c r="B34" s="14" t="str">
        <f>IF(data!E40="","",data!E40)</f>
        <v>Muamar Rizqi</v>
      </c>
      <c r="C34" s="27" t="str">
        <f>IFERROR(Pengetahuan!AH46,"")</f>
        <v/>
      </c>
      <c r="D34" s="27" t="str">
        <f>IFERROR(Pengetahuan!AI46,"")</f>
        <v/>
      </c>
      <c r="E34" s="85" t="str">
        <f>IFERROR(Pengetahuan!AJ46,"")</f>
        <v/>
      </c>
      <c r="F34" s="85" t="str">
        <f>IFERROR(Keterampilan!AJ46,"")</f>
        <v/>
      </c>
      <c r="G34" s="27" t="str">
        <f>IFERROR(Keterampilan!AK46,"")</f>
        <v/>
      </c>
      <c r="H34" s="85" t="str">
        <f>IFERROR(Keterampilan!AL46,"")</f>
        <v/>
      </c>
      <c r="I34" s="29" t="str">
        <f t="shared" si="0"/>
        <v/>
      </c>
      <c r="J34" s="228" t="str">
        <f t="shared" si="1"/>
        <v/>
      </c>
    </row>
    <row r="35" spans="1:10" ht="16.5">
      <c r="A35" s="13">
        <v>22</v>
      </c>
      <c r="B35" s="14" t="str">
        <f>IF(data!E41="","",data!E41)</f>
        <v>Muhammad fahmi</v>
      </c>
      <c r="C35" s="27" t="str">
        <f>IFERROR(Pengetahuan!AH47,"")</f>
        <v/>
      </c>
      <c r="D35" s="27" t="str">
        <f>IFERROR(Pengetahuan!AI47,"")</f>
        <v/>
      </c>
      <c r="E35" s="85" t="str">
        <f>IFERROR(Pengetahuan!AJ47,"")</f>
        <v/>
      </c>
      <c r="F35" s="85" t="str">
        <f>IFERROR(Keterampilan!AJ47,"")</f>
        <v/>
      </c>
      <c r="G35" s="27" t="str">
        <f>IFERROR(Keterampilan!AK47,"")</f>
        <v/>
      </c>
      <c r="H35" s="85" t="str">
        <f>IFERROR(Keterampilan!AL47,"")</f>
        <v/>
      </c>
      <c r="I35" s="29" t="str">
        <f t="shared" si="0"/>
        <v/>
      </c>
      <c r="J35" s="228" t="str">
        <f t="shared" si="1"/>
        <v/>
      </c>
    </row>
    <row r="36" spans="1:10" ht="16.5">
      <c r="A36" s="13">
        <v>23</v>
      </c>
      <c r="B36" s="14" t="str">
        <f>IF(data!E42="","",data!E42)</f>
        <v>MUHAMMAD GUFRAN RISKI</v>
      </c>
      <c r="C36" s="27" t="str">
        <f>IFERROR(Pengetahuan!AH48,"")</f>
        <v/>
      </c>
      <c r="D36" s="27" t="str">
        <f>IFERROR(Pengetahuan!AI48,"")</f>
        <v/>
      </c>
      <c r="E36" s="85" t="str">
        <f>IFERROR(Pengetahuan!AJ48,"")</f>
        <v/>
      </c>
      <c r="F36" s="85" t="str">
        <f>IFERROR(Keterampilan!AJ48,"")</f>
        <v/>
      </c>
      <c r="G36" s="27" t="str">
        <f>IFERROR(Keterampilan!AK48,"")</f>
        <v/>
      </c>
      <c r="H36" s="85" t="str">
        <f>IFERROR(Keterampilan!AL48,"")</f>
        <v/>
      </c>
      <c r="I36" s="29" t="str">
        <f t="shared" si="0"/>
        <v/>
      </c>
      <c r="J36" s="228" t="str">
        <f t="shared" si="1"/>
        <v/>
      </c>
    </row>
    <row r="37" spans="1:10" ht="16.5">
      <c r="A37" s="13">
        <v>24</v>
      </c>
      <c r="B37" s="14" t="str">
        <f>IF(data!E43="","",data!E43)</f>
        <v>Rafiatun</v>
      </c>
      <c r="C37" s="27" t="str">
        <f>IFERROR(Pengetahuan!AH49,"")</f>
        <v/>
      </c>
      <c r="D37" s="27" t="str">
        <f>IFERROR(Pengetahuan!AI49,"")</f>
        <v/>
      </c>
      <c r="E37" s="85" t="str">
        <f>IFERROR(Pengetahuan!AJ49,"")</f>
        <v/>
      </c>
      <c r="F37" s="85" t="str">
        <f>IFERROR(Keterampilan!AJ49,"")</f>
        <v/>
      </c>
      <c r="G37" s="27" t="str">
        <f>IFERROR(Keterampilan!AK49,"")</f>
        <v/>
      </c>
      <c r="H37" s="85" t="str">
        <f>IFERROR(Keterampilan!AL49,"")</f>
        <v/>
      </c>
      <c r="I37" s="29" t="str">
        <f t="shared" si="0"/>
        <v/>
      </c>
      <c r="J37" s="228" t="str">
        <f t="shared" si="1"/>
        <v/>
      </c>
    </row>
    <row r="38" spans="1:10" ht="16.5">
      <c r="A38" s="13">
        <v>25</v>
      </c>
      <c r="B38" s="14" t="str">
        <f>IF(data!E44="","",data!E44)</f>
        <v>Sayidin</v>
      </c>
      <c r="C38" s="27" t="str">
        <f>IFERROR(Pengetahuan!AH50,"")</f>
        <v/>
      </c>
      <c r="D38" s="27" t="str">
        <f>IFERROR(Pengetahuan!AI50,"")</f>
        <v/>
      </c>
      <c r="E38" s="85" t="str">
        <f>IFERROR(Pengetahuan!AJ50,"")</f>
        <v/>
      </c>
      <c r="F38" s="85" t="str">
        <f>IFERROR(Keterampilan!AJ50,"")</f>
        <v/>
      </c>
      <c r="G38" s="27" t="str">
        <f>IFERROR(Keterampilan!AK50,"")</f>
        <v/>
      </c>
      <c r="H38" s="85" t="str">
        <f>IFERROR(Keterampilan!AL50,"")</f>
        <v/>
      </c>
      <c r="I38" s="29" t="str">
        <f t="shared" si="0"/>
        <v/>
      </c>
      <c r="J38" s="228" t="str">
        <f t="shared" si="1"/>
        <v/>
      </c>
    </row>
    <row r="39" spans="1:10" ht="16.5">
      <c r="A39" s="13">
        <v>26</v>
      </c>
      <c r="B39" s="14" t="str">
        <f>IF(data!E45="","",data!E45)</f>
        <v>ST Hawa</v>
      </c>
      <c r="C39" s="27" t="str">
        <f>IFERROR(Pengetahuan!AH51,"")</f>
        <v/>
      </c>
      <c r="D39" s="27" t="str">
        <f>IFERROR(Pengetahuan!AI51,"")</f>
        <v/>
      </c>
      <c r="E39" s="85" t="str">
        <f>IFERROR(Pengetahuan!AJ51,"")</f>
        <v/>
      </c>
      <c r="F39" s="85" t="str">
        <f>IFERROR(Keterampilan!AJ51,"")</f>
        <v/>
      </c>
      <c r="G39" s="27" t="str">
        <f>IFERROR(Keterampilan!AK51,"")</f>
        <v/>
      </c>
      <c r="H39" s="85" t="str">
        <f>IFERROR(Keterampilan!AL51,"")</f>
        <v/>
      </c>
      <c r="I39" s="29" t="str">
        <f t="shared" si="0"/>
        <v/>
      </c>
      <c r="J39" s="228" t="str">
        <f t="shared" si="1"/>
        <v/>
      </c>
    </row>
    <row r="40" spans="1:10" ht="16.5">
      <c r="A40" s="13">
        <v>27</v>
      </c>
      <c r="B40" s="14" t="str">
        <f>IF(data!E46="","",data!E46)</f>
        <v>UMRATUL HAERUNISA</v>
      </c>
      <c r="C40" s="27" t="str">
        <f>IFERROR(Pengetahuan!AH52,"")</f>
        <v/>
      </c>
      <c r="D40" s="27" t="str">
        <f>IFERROR(Pengetahuan!AI52,"")</f>
        <v/>
      </c>
      <c r="E40" s="85" t="str">
        <f>IFERROR(Pengetahuan!AJ52,"")</f>
        <v/>
      </c>
      <c r="F40" s="85" t="str">
        <f>IFERROR(Keterampilan!AJ52,"")</f>
        <v/>
      </c>
      <c r="G40" s="27" t="str">
        <f>IFERROR(Keterampilan!AK52,"")</f>
        <v/>
      </c>
      <c r="H40" s="85" t="str">
        <f>IFERROR(Keterampilan!AL52,"")</f>
        <v/>
      </c>
      <c r="I40" s="29" t="str">
        <f t="shared" si="0"/>
        <v/>
      </c>
      <c r="J40" s="228" t="str">
        <f t="shared" si="1"/>
        <v/>
      </c>
    </row>
    <row r="41" spans="1:10" ht="16.5">
      <c r="A41" s="13">
        <v>28</v>
      </c>
      <c r="B41" s="14" t="str">
        <f>IF(data!E47="","",data!E47)</f>
        <v/>
      </c>
      <c r="C41" s="27" t="str">
        <f>IFERROR(Pengetahuan!AH53,"")</f>
        <v/>
      </c>
      <c r="D41" s="27" t="str">
        <f>IFERROR(Pengetahuan!AI53,"")</f>
        <v/>
      </c>
      <c r="E41" s="85" t="str">
        <f>IFERROR(Pengetahuan!AJ53,"")</f>
        <v/>
      </c>
      <c r="F41" s="85" t="str">
        <f>IFERROR(Keterampilan!AJ53,"")</f>
        <v/>
      </c>
      <c r="G41" s="27" t="str">
        <f>IFERROR(Keterampilan!AK53,"")</f>
        <v/>
      </c>
      <c r="H41" s="85" t="str">
        <f>IFERROR(Keterampilan!AL53,"")</f>
        <v/>
      </c>
      <c r="I41" s="29" t="str">
        <f t="shared" si="0"/>
        <v/>
      </c>
      <c r="J41" s="228" t="str">
        <f t="shared" si="1"/>
        <v/>
      </c>
    </row>
    <row r="42" spans="1:10" ht="16.5">
      <c r="A42" s="13">
        <v>29</v>
      </c>
      <c r="B42" s="14" t="str">
        <f>IF(data!E48="","",data!E48)</f>
        <v/>
      </c>
      <c r="C42" s="27" t="str">
        <f>IFERROR(Pengetahuan!AH54,"")</f>
        <v/>
      </c>
      <c r="D42" s="27" t="str">
        <f>IFERROR(Pengetahuan!AI54,"")</f>
        <v/>
      </c>
      <c r="E42" s="85" t="str">
        <f>IFERROR(Pengetahuan!AJ54,"")</f>
        <v/>
      </c>
      <c r="F42" s="85" t="str">
        <f>IFERROR(Keterampilan!AJ54,"")</f>
        <v/>
      </c>
      <c r="G42" s="27" t="str">
        <f>IFERROR(Keterampilan!AK54,"")</f>
        <v/>
      </c>
      <c r="H42" s="85" t="str">
        <f>IFERROR(Keterampilan!AL54,"")</f>
        <v/>
      </c>
      <c r="I42" s="29" t="str">
        <f t="shared" si="0"/>
        <v/>
      </c>
      <c r="J42" s="228" t="str">
        <f t="shared" si="1"/>
        <v/>
      </c>
    </row>
    <row r="43" spans="1:10" ht="16.5">
      <c r="A43" s="13">
        <v>30</v>
      </c>
      <c r="B43" s="14" t="str">
        <f>IF(data!E49="","",data!E49)</f>
        <v/>
      </c>
      <c r="C43" s="27" t="str">
        <f>IFERROR(Pengetahuan!AH55,"")</f>
        <v/>
      </c>
      <c r="D43" s="27" t="str">
        <f>IFERROR(Pengetahuan!AI55,"")</f>
        <v/>
      </c>
      <c r="E43" s="85" t="str">
        <f>IFERROR(Pengetahuan!AJ55,"")</f>
        <v/>
      </c>
      <c r="F43" s="85" t="str">
        <f>IFERROR(Keterampilan!AJ55,"")</f>
        <v/>
      </c>
      <c r="G43" s="27" t="str">
        <f>IFERROR(Keterampilan!AK55,"")</f>
        <v/>
      </c>
      <c r="H43" s="85" t="str">
        <f>IFERROR(Keterampilan!AL55,"")</f>
        <v/>
      </c>
      <c r="I43" s="29" t="str">
        <f t="shared" si="0"/>
        <v/>
      </c>
      <c r="J43" s="228" t="str">
        <f t="shared" si="1"/>
        <v/>
      </c>
    </row>
    <row r="44" spans="1:10" ht="16.5">
      <c r="A44" s="282">
        <v>31</v>
      </c>
      <c r="B44" s="14" t="str">
        <f>IF(data!E50="","",data!E50)</f>
        <v/>
      </c>
      <c r="C44" s="27" t="str">
        <f>IFERROR(Pengetahuan!AH56,"")</f>
        <v/>
      </c>
      <c r="D44" s="27" t="str">
        <f>IFERROR(Pengetahuan!AI56,"")</f>
        <v/>
      </c>
      <c r="E44" s="282" t="str">
        <f>IFERROR(Pengetahuan!AJ56,"")</f>
        <v/>
      </c>
      <c r="F44" s="282" t="str">
        <f>IFERROR(Keterampilan!AJ56,"")</f>
        <v/>
      </c>
      <c r="G44" s="27" t="str">
        <f>IFERROR(Keterampilan!AK56,"")</f>
        <v/>
      </c>
      <c r="H44" s="282" t="str">
        <f>IFERROR(Keterampilan!AL56,"")</f>
        <v/>
      </c>
      <c r="I44" s="29" t="str">
        <f t="shared" ref="I44:I53" si="2">IFERROR(C44+F44,"")</f>
        <v/>
      </c>
      <c r="J44" s="228" t="str">
        <f t="shared" ref="J44:J53" si="3">IFERROR(RANK(I44,$I$14:$I$53,0),"")</f>
        <v/>
      </c>
    </row>
    <row r="45" spans="1:10" ht="16.5">
      <c r="A45" s="282">
        <v>32</v>
      </c>
      <c r="B45" s="14" t="str">
        <f>IF(data!E51="","",data!E51)</f>
        <v/>
      </c>
      <c r="C45" s="27" t="str">
        <f>IFERROR(Pengetahuan!AH57,"")</f>
        <v/>
      </c>
      <c r="D45" s="27" t="str">
        <f>IFERROR(Pengetahuan!AI57,"")</f>
        <v/>
      </c>
      <c r="E45" s="282" t="str">
        <f>IFERROR(Pengetahuan!AJ57,"")</f>
        <v/>
      </c>
      <c r="F45" s="282" t="str">
        <f>IFERROR(Keterampilan!AJ57,"")</f>
        <v/>
      </c>
      <c r="G45" s="27" t="str">
        <f>IFERROR(Keterampilan!AK57,"")</f>
        <v/>
      </c>
      <c r="H45" s="282" t="str">
        <f>IFERROR(Keterampilan!AL57,"")</f>
        <v/>
      </c>
      <c r="I45" s="29" t="str">
        <f t="shared" si="2"/>
        <v/>
      </c>
      <c r="J45" s="228" t="str">
        <f t="shared" si="3"/>
        <v/>
      </c>
    </row>
    <row r="46" spans="1:10" ht="16.5">
      <c r="A46" s="282">
        <v>33</v>
      </c>
      <c r="B46" s="14" t="str">
        <f>IF(data!E52="","",data!E52)</f>
        <v/>
      </c>
      <c r="C46" s="27" t="str">
        <f>IFERROR(Pengetahuan!AH58,"")</f>
        <v/>
      </c>
      <c r="D46" s="27" t="str">
        <f>IFERROR(Pengetahuan!AI58,"")</f>
        <v/>
      </c>
      <c r="E46" s="282" t="str">
        <f>IFERROR(Pengetahuan!AJ58,"")</f>
        <v/>
      </c>
      <c r="F46" s="282" t="str">
        <f>IFERROR(Keterampilan!AJ58,"")</f>
        <v/>
      </c>
      <c r="G46" s="27" t="str">
        <f>IFERROR(Keterampilan!AK58,"")</f>
        <v/>
      </c>
      <c r="H46" s="282" t="str">
        <f>IFERROR(Keterampilan!AL58,"")</f>
        <v/>
      </c>
      <c r="I46" s="29" t="str">
        <f t="shared" si="2"/>
        <v/>
      </c>
      <c r="J46" s="228" t="str">
        <f t="shared" si="3"/>
        <v/>
      </c>
    </row>
    <row r="47" spans="1:10" ht="16.5">
      <c r="A47" s="282">
        <v>34</v>
      </c>
      <c r="B47" s="14" t="str">
        <f>IF(data!E53="","",data!E53)</f>
        <v/>
      </c>
      <c r="C47" s="27" t="str">
        <f>IFERROR(Pengetahuan!AH59,"")</f>
        <v/>
      </c>
      <c r="D47" s="27" t="str">
        <f>IFERROR(Pengetahuan!AI59,"")</f>
        <v/>
      </c>
      <c r="E47" s="282" t="str">
        <f>IFERROR(Pengetahuan!AJ59,"")</f>
        <v/>
      </c>
      <c r="F47" s="282" t="str">
        <f>IFERROR(Keterampilan!AJ59,"")</f>
        <v/>
      </c>
      <c r="G47" s="27" t="str">
        <f>IFERROR(Keterampilan!AK59,"")</f>
        <v/>
      </c>
      <c r="H47" s="282" t="str">
        <f>IFERROR(Keterampilan!AL59,"")</f>
        <v/>
      </c>
      <c r="I47" s="29" t="str">
        <f t="shared" si="2"/>
        <v/>
      </c>
      <c r="J47" s="228" t="str">
        <f t="shared" si="3"/>
        <v/>
      </c>
    </row>
    <row r="48" spans="1:10" ht="16.5">
      <c r="A48" s="282">
        <v>35</v>
      </c>
      <c r="B48" s="14" t="str">
        <f>IF(data!E54="","",data!E54)</f>
        <v/>
      </c>
      <c r="C48" s="27" t="str">
        <f>IFERROR(Pengetahuan!AH60,"")</f>
        <v/>
      </c>
      <c r="D48" s="27" t="str">
        <f>IFERROR(Pengetahuan!AI60,"")</f>
        <v/>
      </c>
      <c r="E48" s="282" t="str">
        <f>IFERROR(Pengetahuan!AJ60,"")</f>
        <v/>
      </c>
      <c r="F48" s="282" t="str">
        <f>IFERROR(Keterampilan!AJ60,"")</f>
        <v/>
      </c>
      <c r="G48" s="27" t="str">
        <f>IFERROR(Keterampilan!AK60,"")</f>
        <v/>
      </c>
      <c r="H48" s="282" t="str">
        <f>IFERROR(Keterampilan!AL60,"")</f>
        <v/>
      </c>
      <c r="I48" s="29" t="str">
        <f t="shared" si="2"/>
        <v/>
      </c>
      <c r="J48" s="228" t="str">
        <f t="shared" si="3"/>
        <v/>
      </c>
    </row>
    <row r="49" spans="1:10" ht="16.5">
      <c r="A49" s="282">
        <v>36</v>
      </c>
      <c r="B49" s="14" t="str">
        <f>IF(data!E55="","",data!E55)</f>
        <v/>
      </c>
      <c r="C49" s="27" t="str">
        <f>IFERROR(Pengetahuan!AH61,"")</f>
        <v/>
      </c>
      <c r="D49" s="27" t="str">
        <f>IFERROR(Pengetahuan!AI61,"")</f>
        <v/>
      </c>
      <c r="E49" s="282" t="str">
        <f>IFERROR(Pengetahuan!AJ61,"")</f>
        <v/>
      </c>
      <c r="F49" s="282" t="str">
        <f>IFERROR(Keterampilan!AJ61,"")</f>
        <v/>
      </c>
      <c r="G49" s="27" t="str">
        <f>IFERROR(Keterampilan!AK61,"")</f>
        <v/>
      </c>
      <c r="H49" s="282" t="str">
        <f>IFERROR(Keterampilan!AL61,"")</f>
        <v/>
      </c>
      <c r="I49" s="29" t="str">
        <f t="shared" si="2"/>
        <v/>
      </c>
      <c r="J49" s="228" t="str">
        <f t="shared" si="3"/>
        <v/>
      </c>
    </row>
    <row r="50" spans="1:10" ht="16.5">
      <c r="A50" s="282">
        <v>37</v>
      </c>
      <c r="B50" s="14" t="str">
        <f>IF(data!E56="","",data!E56)</f>
        <v/>
      </c>
      <c r="C50" s="27" t="str">
        <f>IFERROR(Pengetahuan!AH62,"")</f>
        <v/>
      </c>
      <c r="D50" s="27" t="str">
        <f>IFERROR(Pengetahuan!AI62,"")</f>
        <v/>
      </c>
      <c r="E50" s="282" t="str">
        <f>IFERROR(Pengetahuan!AJ62,"")</f>
        <v/>
      </c>
      <c r="F50" s="282" t="str">
        <f>IFERROR(Keterampilan!AJ62,"")</f>
        <v/>
      </c>
      <c r="G50" s="27" t="str">
        <f>IFERROR(Keterampilan!AK62,"")</f>
        <v/>
      </c>
      <c r="H50" s="282" t="str">
        <f>IFERROR(Keterampilan!AL62,"")</f>
        <v/>
      </c>
      <c r="I50" s="29" t="str">
        <f t="shared" si="2"/>
        <v/>
      </c>
      <c r="J50" s="228" t="str">
        <f t="shared" si="3"/>
        <v/>
      </c>
    </row>
    <row r="51" spans="1:10" ht="16.5">
      <c r="A51" s="282">
        <v>38</v>
      </c>
      <c r="B51" s="14" t="str">
        <f>IF(data!E57="","",data!E57)</f>
        <v/>
      </c>
      <c r="C51" s="27" t="str">
        <f>IFERROR(Pengetahuan!AH63,"")</f>
        <v/>
      </c>
      <c r="D51" s="27" t="str">
        <f>IFERROR(Pengetahuan!AI63,"")</f>
        <v/>
      </c>
      <c r="E51" s="282" t="str">
        <f>IFERROR(Pengetahuan!AJ63,"")</f>
        <v/>
      </c>
      <c r="F51" s="282" t="str">
        <f>IFERROR(Keterampilan!AJ63,"")</f>
        <v/>
      </c>
      <c r="G51" s="27" t="str">
        <f>IFERROR(Keterampilan!AK63,"")</f>
        <v/>
      </c>
      <c r="H51" s="282" t="str">
        <f>IFERROR(Keterampilan!AL63,"")</f>
        <v/>
      </c>
      <c r="I51" s="29" t="str">
        <f t="shared" si="2"/>
        <v/>
      </c>
      <c r="J51" s="228" t="str">
        <f t="shared" si="3"/>
        <v/>
      </c>
    </row>
    <row r="52" spans="1:10" ht="16.5">
      <c r="A52" s="282">
        <v>39</v>
      </c>
      <c r="B52" s="14" t="str">
        <f>IF(data!E58="","",data!E58)</f>
        <v/>
      </c>
      <c r="C52" s="27" t="str">
        <f>IFERROR(Pengetahuan!AH64,"")</f>
        <v/>
      </c>
      <c r="D52" s="27" t="str">
        <f>IFERROR(Pengetahuan!AI64,"")</f>
        <v/>
      </c>
      <c r="E52" s="282" t="str">
        <f>IFERROR(Pengetahuan!AJ64,"")</f>
        <v/>
      </c>
      <c r="F52" s="282" t="str">
        <f>IFERROR(Keterampilan!AJ64,"")</f>
        <v/>
      </c>
      <c r="G52" s="27" t="str">
        <f>IFERROR(Keterampilan!AK64,"")</f>
        <v/>
      </c>
      <c r="H52" s="282" t="str">
        <f>IFERROR(Keterampilan!AL64,"")</f>
        <v/>
      </c>
      <c r="I52" s="29" t="str">
        <f t="shared" si="2"/>
        <v/>
      </c>
      <c r="J52" s="228" t="str">
        <f t="shared" si="3"/>
        <v/>
      </c>
    </row>
    <row r="53" spans="1:10" ht="16.5">
      <c r="A53" s="282">
        <v>40</v>
      </c>
      <c r="B53" s="14" t="str">
        <f>IF(data!E59="","",data!E59)</f>
        <v/>
      </c>
      <c r="C53" s="27" t="str">
        <f>IFERROR(Pengetahuan!AH65,"")</f>
        <v/>
      </c>
      <c r="D53" s="27" t="str">
        <f>IFERROR(Pengetahuan!AI65,"")</f>
        <v/>
      </c>
      <c r="E53" s="282" t="str">
        <f>IFERROR(Pengetahuan!AJ65,"")</f>
        <v/>
      </c>
      <c r="F53" s="282" t="str">
        <f>IFERROR(Keterampilan!AJ65,"")</f>
        <v/>
      </c>
      <c r="G53" s="27" t="str">
        <f>IFERROR(Keterampilan!AK65,"")</f>
        <v/>
      </c>
      <c r="H53" s="282" t="str">
        <f>IFERROR(Keterampilan!AL65,"")</f>
        <v/>
      </c>
      <c r="I53" s="29" t="str">
        <f t="shared" si="2"/>
        <v/>
      </c>
      <c r="J53" s="228" t="str">
        <f t="shared" si="3"/>
        <v/>
      </c>
    </row>
    <row r="54" spans="1:10">
      <c r="A54" s="14"/>
      <c r="B54" s="28"/>
      <c r="C54" s="29"/>
      <c r="D54" s="27"/>
      <c r="E54" s="13"/>
      <c r="F54" s="29"/>
      <c r="G54" s="27"/>
      <c r="H54" s="13"/>
      <c r="I54" s="29"/>
      <c r="J54" s="13"/>
    </row>
    <row r="55" spans="1:10">
      <c r="A55" s="22"/>
      <c r="B55" s="22"/>
      <c r="C55" s="22"/>
      <c r="D55" s="22"/>
      <c r="E55" s="22"/>
      <c r="F55" s="22"/>
      <c r="G55" s="22"/>
      <c r="H55" s="22"/>
      <c r="I55" s="22"/>
      <c r="J55" s="22"/>
    </row>
    <row r="56" spans="1:10">
      <c r="A56" s="22"/>
      <c r="B56" s="22"/>
      <c r="C56" s="22"/>
      <c r="D56" s="22"/>
      <c r="E56" s="22"/>
      <c r="F56" s="22"/>
      <c r="G56" s="22" t="str">
        <f>Rekap!L55</f>
        <v xml:space="preserve">Dompu,  </v>
      </c>
      <c r="H56" s="22"/>
      <c r="I56" s="22"/>
      <c r="J56" s="22"/>
    </row>
    <row r="57" spans="1:10">
      <c r="A57" s="22"/>
      <c r="B57" s="22"/>
      <c r="C57" s="22"/>
      <c r="D57" s="22"/>
      <c r="E57" s="22"/>
      <c r="F57" s="22"/>
      <c r="G57" s="22" t="s">
        <v>127</v>
      </c>
      <c r="H57" s="22"/>
      <c r="I57" s="22"/>
      <c r="J57" s="22"/>
    </row>
    <row r="58" spans="1:10">
      <c r="A58" s="22"/>
      <c r="B58" s="22"/>
      <c r="C58" s="22"/>
      <c r="D58" s="22"/>
      <c r="E58" s="22"/>
      <c r="F58" s="22"/>
      <c r="G58" s="22"/>
      <c r="H58" s="22"/>
      <c r="I58" s="22"/>
      <c r="J58" s="22"/>
    </row>
    <row r="59" spans="1:10">
      <c r="A59" s="22"/>
      <c r="B59" s="22"/>
      <c r="C59" s="22"/>
      <c r="D59" s="22"/>
      <c r="E59" s="22"/>
      <c r="F59" s="22"/>
      <c r="G59" s="22"/>
      <c r="H59" s="22"/>
      <c r="I59" s="22"/>
      <c r="J59" s="22"/>
    </row>
    <row r="60" spans="1:10">
      <c r="A60" s="22"/>
      <c r="B60" s="22"/>
      <c r="C60" s="22"/>
      <c r="D60" s="22"/>
      <c r="E60" s="22"/>
      <c r="F60" s="22"/>
      <c r="G60" s="22"/>
      <c r="H60" s="22"/>
      <c r="I60" s="22"/>
      <c r="J60" s="22"/>
    </row>
    <row r="61" spans="1:10">
      <c r="A61" s="22"/>
      <c r="B61" s="22"/>
      <c r="C61" s="22"/>
      <c r="D61" s="22"/>
      <c r="E61" s="22"/>
      <c r="F61" s="22"/>
      <c r="G61" s="24" t="str">
        <f>Rekap!L59</f>
        <v/>
      </c>
      <c r="H61" s="22"/>
      <c r="I61" s="22"/>
      <c r="J61" s="22"/>
    </row>
    <row r="62" spans="1:10">
      <c r="A62" s="22"/>
      <c r="B62" s="22"/>
      <c r="C62" s="22"/>
      <c r="D62" s="22"/>
      <c r="E62" s="22"/>
      <c r="F62" s="22"/>
      <c r="G62" s="22" t="str">
        <f>Rekap!L60</f>
        <v>NIP.</v>
      </c>
      <c r="H62" s="22"/>
      <c r="I62" s="22"/>
      <c r="J62" s="22"/>
    </row>
  </sheetData>
  <sheetProtection password="CA29" sheet="1" objects="1" scenarios="1"/>
  <mergeCells count="10">
    <mergeCell ref="A12:A13"/>
    <mergeCell ref="B12:B13"/>
    <mergeCell ref="I12:I13"/>
    <mergeCell ref="J12:J13"/>
    <mergeCell ref="B1:I1"/>
    <mergeCell ref="B3:I3"/>
    <mergeCell ref="B2:I2"/>
    <mergeCell ref="B4:I6"/>
    <mergeCell ref="C12:E12"/>
    <mergeCell ref="F12:H12"/>
  </mergeCells>
  <conditionalFormatting sqref="J14:J53">
    <cfRule type="cellIs" dxfId="21" priority="1" operator="greaterThan">
      <formula>22</formula>
    </cfRule>
    <cfRule type="cellIs" dxfId="20" priority="2" operator="lessThan">
      <formula>11</formula>
    </cfRule>
  </conditionalFormatting>
  <printOptions horizontalCentered="1"/>
  <pageMargins left="0.7" right="0.7" top="0.25" bottom="0.25" header="0.3" footer="0.3"/>
  <pageSetup paperSize="768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"/>
  <sheetViews>
    <sheetView showRowColHeaders="0" zoomScale="80" zoomScaleNormal="80" workbookViewId="0"/>
  </sheetViews>
  <sheetFormatPr defaultRowHeight="15"/>
  <cols>
    <col min="1" max="1" width="4.5703125" style="237" bestFit="1" customWidth="1"/>
    <col min="2" max="2" width="29.42578125" style="237" bestFit="1" customWidth="1"/>
    <col min="3" max="6" width="9.42578125" style="237" bestFit="1" customWidth="1"/>
    <col min="7" max="9" width="9.140625" style="237"/>
    <col min="10" max="10" width="3.7109375" style="237" hidden="1" customWidth="1"/>
    <col min="11" max="11" width="5.5703125" style="237" bestFit="1" customWidth="1"/>
    <col min="12" max="12" width="7.140625" style="237" hidden="1" customWidth="1"/>
    <col min="13" max="13" width="7.140625" style="237" customWidth="1"/>
    <col min="14" max="14" width="5.140625" style="237" customWidth="1"/>
    <col min="15" max="15" width="9.140625" style="237"/>
    <col min="16" max="16" width="11.140625" style="237" bestFit="1" customWidth="1"/>
    <col min="17" max="19" width="9.140625" style="237"/>
    <col min="20" max="20" width="5.42578125" style="237" bestFit="1" customWidth="1"/>
    <col min="21" max="21" width="4.85546875" style="237" bestFit="1" customWidth="1"/>
    <col min="22" max="22" width="6.42578125" style="237" bestFit="1" customWidth="1"/>
    <col min="23" max="23" width="5.42578125" style="237" bestFit="1" customWidth="1"/>
    <col min="24" max="24" width="4.85546875" style="237" bestFit="1" customWidth="1"/>
    <col min="25" max="25" width="6.42578125" style="237" bestFit="1" customWidth="1"/>
    <col min="26" max="26" width="1.85546875" style="237" bestFit="1" customWidth="1"/>
    <col min="27" max="28" width="2" style="237" bestFit="1" customWidth="1"/>
    <col min="29" max="29" width="3.42578125" style="237" bestFit="1" customWidth="1"/>
    <col min="30" max="16384" width="9.140625" style="237"/>
  </cols>
  <sheetData>
    <row r="1" spans="1:17" ht="15.75">
      <c r="A1" s="108"/>
      <c r="B1" s="569" t="str">
        <f>Rekap!B1</f>
        <v>DINAS DIKPORA KABUPATEN DOMPU</v>
      </c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1"/>
      <c r="Q1" s="108"/>
    </row>
    <row r="2" spans="1:17" ht="28.5">
      <c r="A2" s="108"/>
      <c r="B2" s="572" t="str">
        <f>Rekap!B2</f>
        <v>SMPN 7 IT DOMPU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4"/>
      <c r="Q2" s="108"/>
    </row>
    <row r="3" spans="1:17" ht="16.5" thickBot="1">
      <c r="A3" s="108"/>
      <c r="B3" s="575" t="str">
        <f>Rekap!B3</f>
        <v>Jln. Dorobata No.02 Kel. Kandai Satu Kab.Dompu</v>
      </c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7"/>
      <c r="Q3" s="108"/>
    </row>
    <row r="4" spans="1:17" ht="29.25" thickBot="1">
      <c r="A4" s="108"/>
      <c r="B4" s="578" t="s">
        <v>229</v>
      </c>
      <c r="C4" s="579"/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  <c r="P4" s="580"/>
      <c r="Q4" s="108"/>
    </row>
    <row r="5" spans="1:17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</row>
    <row r="6" spans="1:17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</row>
    <row r="7" spans="1:17">
      <c r="A7" s="108"/>
      <c r="B7" s="238" t="s">
        <v>76</v>
      </c>
      <c r="C7" s="212" t="str">
        <f>Pengetahuan!C8</f>
        <v/>
      </c>
      <c r="D7" s="108"/>
      <c r="E7" s="108"/>
      <c r="F7" s="108"/>
      <c r="G7" s="238" t="s">
        <v>82</v>
      </c>
      <c r="H7" s="212" t="str">
        <f>Pengetahuan!X8</f>
        <v>1 (ganjil)</v>
      </c>
      <c r="I7" s="108"/>
      <c r="J7" s="108"/>
      <c r="K7" s="108"/>
      <c r="L7" s="238" t="s">
        <v>130</v>
      </c>
      <c r="M7" s="238"/>
      <c r="N7" s="239"/>
      <c r="O7" s="108"/>
      <c r="P7" s="108"/>
      <c r="Q7" s="108"/>
    </row>
    <row r="8" spans="1:17">
      <c r="A8" s="108"/>
      <c r="B8" s="238" t="s">
        <v>77</v>
      </c>
      <c r="C8" s="212" t="str">
        <f>Pengetahuan!C9</f>
        <v/>
      </c>
      <c r="D8" s="108"/>
      <c r="E8" s="108"/>
      <c r="F8" s="108"/>
      <c r="G8" s="238" t="s">
        <v>79</v>
      </c>
      <c r="H8" s="212" t="str">
        <f>Pengetahuan!X9</f>
        <v/>
      </c>
      <c r="I8" s="108"/>
      <c r="J8" s="108"/>
      <c r="K8" s="108"/>
      <c r="L8" s="238" t="s">
        <v>81</v>
      </c>
      <c r="M8" s="238"/>
      <c r="N8" s="239"/>
      <c r="O8" s="108"/>
      <c r="P8" s="108"/>
      <c r="Q8" s="108"/>
    </row>
    <row r="9" spans="1:17">
      <c r="A9" s="108"/>
      <c r="B9" s="238" t="s">
        <v>146</v>
      </c>
      <c r="C9" s="212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</row>
    <row r="10" spans="1:17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</row>
    <row r="11" spans="1:17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</row>
    <row r="12" spans="1:17">
      <c r="A12" s="108"/>
      <c r="B12" s="108"/>
      <c r="C12" s="586" t="s">
        <v>150</v>
      </c>
      <c r="D12" s="586"/>
      <c r="E12" s="586"/>
      <c r="F12" s="586"/>
      <c r="G12" s="108"/>
      <c r="H12" s="108"/>
      <c r="I12" s="108"/>
      <c r="J12" s="108"/>
      <c r="K12" s="108"/>
      <c r="L12" s="108"/>
      <c r="M12" s="108"/>
      <c r="N12" s="586" t="s">
        <v>131</v>
      </c>
      <c r="O12" s="586"/>
      <c r="P12" s="586"/>
      <c r="Q12" s="586"/>
    </row>
    <row r="13" spans="1:17">
      <c r="A13" s="108"/>
      <c r="B13" s="238" t="s">
        <v>132</v>
      </c>
      <c r="C13" s="254" t="s">
        <v>133</v>
      </c>
      <c r="D13" s="240"/>
      <c r="E13" s="240"/>
      <c r="F13" s="240"/>
      <c r="G13" s="108"/>
      <c r="H13" s="108"/>
      <c r="I13" s="108"/>
      <c r="J13" s="108"/>
      <c r="K13" s="108"/>
      <c r="L13" s="108"/>
      <c r="M13" s="108"/>
      <c r="N13" s="241" t="s">
        <v>132</v>
      </c>
      <c r="O13" s="256" t="s">
        <v>134</v>
      </c>
      <c r="P13" s="242"/>
      <c r="Q13" s="242"/>
    </row>
    <row r="14" spans="1:17">
      <c r="A14" s="108"/>
      <c r="B14" s="238" t="s">
        <v>135</v>
      </c>
      <c r="C14" s="255"/>
      <c r="D14" s="243"/>
      <c r="E14" s="243"/>
      <c r="F14" s="243"/>
      <c r="G14" s="108"/>
      <c r="H14" s="108"/>
      <c r="I14" s="108"/>
      <c r="J14" s="108"/>
      <c r="K14" s="108"/>
      <c r="L14" s="108"/>
      <c r="M14" s="108"/>
      <c r="N14" s="241" t="s">
        <v>135</v>
      </c>
      <c r="O14" s="256" t="s">
        <v>136</v>
      </c>
      <c r="P14" s="242"/>
      <c r="Q14" s="242"/>
    </row>
    <row r="15" spans="1:17">
      <c r="A15" s="108"/>
      <c r="B15" s="238" t="s">
        <v>137</v>
      </c>
      <c r="C15" s="254"/>
      <c r="D15" s="240"/>
      <c r="E15" s="240"/>
      <c r="F15" s="240"/>
      <c r="G15" s="108"/>
      <c r="H15" s="108"/>
      <c r="I15" s="108"/>
      <c r="J15" s="108"/>
      <c r="K15" s="108"/>
      <c r="L15" s="108"/>
      <c r="M15" s="108"/>
      <c r="N15" s="241" t="s">
        <v>137</v>
      </c>
      <c r="O15" s="256" t="s">
        <v>138</v>
      </c>
      <c r="P15" s="242"/>
      <c r="Q15" s="242"/>
    </row>
    <row r="16" spans="1:17">
      <c r="A16" s="108"/>
      <c r="B16" s="238" t="s">
        <v>139</v>
      </c>
      <c r="C16" s="255"/>
      <c r="D16" s="243"/>
      <c r="E16" s="243"/>
      <c r="F16" s="243"/>
      <c r="G16" s="108"/>
      <c r="H16" s="108"/>
      <c r="I16" s="108"/>
      <c r="J16" s="108"/>
      <c r="K16" s="108"/>
      <c r="L16" s="108"/>
      <c r="M16" s="108"/>
      <c r="N16" s="241" t="s">
        <v>139</v>
      </c>
      <c r="O16" s="256" t="s">
        <v>140</v>
      </c>
      <c r="P16" s="242"/>
      <c r="Q16" s="242"/>
    </row>
    <row r="17" spans="1:29">
      <c r="A17" s="108"/>
      <c r="B17" s="238" t="s">
        <v>141</v>
      </c>
      <c r="C17" s="254"/>
      <c r="D17" s="240"/>
      <c r="E17" s="240"/>
      <c r="F17" s="240"/>
      <c r="G17" s="108"/>
      <c r="H17" s="108"/>
      <c r="I17" s="108"/>
      <c r="J17" s="108"/>
      <c r="K17" s="108"/>
      <c r="L17" s="108"/>
      <c r="M17" s="108"/>
      <c r="N17" s="241"/>
      <c r="O17" s="242"/>
      <c r="P17" s="242"/>
      <c r="Q17" s="242"/>
    </row>
    <row r="18" spans="1:29">
      <c r="A18" s="108"/>
      <c r="B18" s="238" t="s">
        <v>142</v>
      </c>
      <c r="C18" s="255"/>
      <c r="D18" s="243"/>
      <c r="E18" s="243"/>
      <c r="F18" s="243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</row>
    <row r="19" spans="1:29">
      <c r="A19" s="108"/>
      <c r="B19" s="238" t="s">
        <v>143</v>
      </c>
      <c r="C19" s="254"/>
      <c r="D19" s="240"/>
      <c r="E19" s="240"/>
      <c r="F19" s="240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</row>
    <row r="20" spans="1:29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</row>
    <row r="21" spans="1:29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</row>
    <row r="22" spans="1:29" ht="39.950000000000003" customHeight="1">
      <c r="A22" s="581" t="s">
        <v>91</v>
      </c>
      <c r="B22" s="584" t="s">
        <v>147</v>
      </c>
      <c r="C22" s="565" t="str">
        <f>IF(C13="","",C13)</f>
        <v>pemahaman konsep</v>
      </c>
      <c r="D22" s="565" t="str">
        <f>IF(C14="","",C14)</f>
        <v/>
      </c>
      <c r="E22" s="565" t="str">
        <f>IF(C15="","",C15)</f>
        <v/>
      </c>
      <c r="F22" s="565" t="str">
        <f>IF(C16="","",C16)</f>
        <v/>
      </c>
      <c r="G22" s="565" t="str">
        <f>IF(C17="","",C17)</f>
        <v/>
      </c>
      <c r="H22" s="565" t="str">
        <f>IF(C18="","",C18)</f>
        <v/>
      </c>
      <c r="I22" s="565" t="str">
        <f>IF(C19="","",C19)</f>
        <v/>
      </c>
      <c r="J22" s="567" t="s">
        <v>107</v>
      </c>
      <c r="K22" s="567" t="s">
        <v>107</v>
      </c>
      <c r="L22" s="563" t="s">
        <v>97</v>
      </c>
      <c r="M22" s="563" t="s">
        <v>97</v>
      </c>
      <c r="N22" s="563" t="s">
        <v>144</v>
      </c>
      <c r="O22" s="563" t="s">
        <v>98</v>
      </c>
      <c r="P22" s="563" t="s">
        <v>145</v>
      </c>
      <c r="Q22" s="108"/>
    </row>
    <row r="23" spans="1:29" ht="39.950000000000003" customHeight="1">
      <c r="A23" s="582"/>
      <c r="B23" s="585"/>
      <c r="C23" s="566"/>
      <c r="D23" s="566"/>
      <c r="E23" s="566"/>
      <c r="F23" s="566"/>
      <c r="G23" s="566"/>
      <c r="H23" s="566"/>
      <c r="I23" s="566"/>
      <c r="J23" s="568"/>
      <c r="K23" s="568"/>
      <c r="L23" s="564"/>
      <c r="M23" s="564"/>
      <c r="N23" s="564"/>
      <c r="O23" s="564"/>
      <c r="P23" s="564"/>
      <c r="Q23" s="108"/>
    </row>
    <row r="24" spans="1:29">
      <c r="A24" s="582"/>
      <c r="B24" s="244" t="s">
        <v>148</v>
      </c>
      <c r="C24" s="257">
        <v>4</v>
      </c>
      <c r="D24" s="258"/>
      <c r="E24" s="258"/>
      <c r="F24" s="258"/>
      <c r="G24" s="258"/>
      <c r="H24" s="258"/>
      <c r="I24" s="258"/>
      <c r="J24" s="245">
        <f>IF(SUM(C24:I24)="","",SUM(C24:I24))</f>
        <v>4</v>
      </c>
      <c r="K24" s="246">
        <f>IF(J24=0,"",J24)</f>
        <v>4</v>
      </c>
      <c r="L24" s="245"/>
      <c r="M24" s="245"/>
      <c r="N24" s="245"/>
      <c r="O24" s="245"/>
      <c r="P24" s="245"/>
      <c r="Q24" s="108"/>
      <c r="S24" s="412" t="s">
        <v>31</v>
      </c>
      <c r="T24" s="412"/>
      <c r="U24" s="412"/>
      <c r="V24" s="412"/>
      <c r="W24" s="412"/>
      <c r="X24" s="412"/>
      <c r="Y24" s="412"/>
      <c r="Z24" s="412"/>
      <c r="AA24" s="412"/>
      <c r="AB24" s="412"/>
      <c r="AC24" s="412"/>
    </row>
    <row r="25" spans="1:29">
      <c r="A25" s="583"/>
      <c r="B25" s="247" t="s">
        <v>2</v>
      </c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50"/>
      <c r="Q25" s="108"/>
      <c r="S25" s="147" t="s">
        <v>32</v>
      </c>
      <c r="T25" s="446" t="s">
        <v>13</v>
      </c>
      <c r="U25" s="447"/>
      <c r="V25" s="448"/>
      <c r="W25" s="449" t="s">
        <v>7</v>
      </c>
      <c r="X25" s="449"/>
      <c r="Y25" s="449"/>
      <c r="Z25" s="450" t="s">
        <v>8</v>
      </c>
      <c r="AA25" s="450"/>
      <c r="AB25" s="450"/>
      <c r="AC25" s="450"/>
    </row>
    <row r="26" spans="1:29" ht="16.5">
      <c r="A26" s="200">
        <v>1</v>
      </c>
      <c r="B26" s="211" t="str">
        <f>Pengetahuan!B26</f>
        <v>ADID AKBAR</v>
      </c>
      <c r="C26" s="259"/>
      <c r="D26" s="259"/>
      <c r="E26" s="259"/>
      <c r="F26" s="259"/>
      <c r="G26" s="259"/>
      <c r="H26" s="259"/>
      <c r="I26" s="259"/>
      <c r="J26" s="208">
        <f>IF(SUM(C26:I26)="","",SUM(C26:I26))</f>
        <v>0</v>
      </c>
      <c r="K26" s="208" t="str">
        <f>IF(J26=0,"",J26)</f>
        <v/>
      </c>
      <c r="L26" s="208" t="str">
        <f>IFERROR((K26/$K$24)*100,"")</f>
        <v/>
      </c>
      <c r="M26" s="155" t="str">
        <f>IFERROR(ROUND(IF(L26="","",L26),0),"")</f>
        <v/>
      </c>
      <c r="N26" s="229" t="str">
        <f>IF(M26&lt;$V$29,"1",IF(M26&lt;$V$28,"2",IF(M26&lt;$V$27,"3",IF(M26&lt;$V$26,"4",""))))</f>
        <v/>
      </c>
      <c r="O26" s="229" t="str">
        <f>IF(M26&lt;$V$29,"D",IF(M26&lt;$V$28,"C",IF(M26&lt;$V$27,"B",IF(M26&lt;$V$26,"A",""))))</f>
        <v/>
      </c>
      <c r="P26" s="156" t="str">
        <f>IF(M26="","",IF(M26&lt;$T$28,"Belum Tuntas","Tuntas"))</f>
        <v/>
      </c>
      <c r="Q26" s="108"/>
      <c r="S26" s="147" t="s">
        <v>33</v>
      </c>
      <c r="T26" s="148">
        <f>Pengetahuan!AO27</f>
        <v>89</v>
      </c>
      <c r="U26" s="149" t="s">
        <v>210</v>
      </c>
      <c r="V26" s="148">
        <v>101</v>
      </c>
      <c r="W26" s="150">
        <f>T26</f>
        <v>89</v>
      </c>
      <c r="X26" s="151" t="s">
        <v>210</v>
      </c>
      <c r="Y26" s="150">
        <f>V26</f>
        <v>101</v>
      </c>
      <c r="Z26" s="152" t="s">
        <v>37</v>
      </c>
      <c r="AA26" s="153" t="s">
        <v>38</v>
      </c>
      <c r="AB26" s="188">
        <v>4</v>
      </c>
      <c r="AC26" s="154" t="s">
        <v>39</v>
      </c>
    </row>
    <row r="27" spans="1:29" ht="16.5">
      <c r="A27" s="200">
        <v>2</v>
      </c>
      <c r="B27" s="211" t="str">
        <f>Pengetahuan!B27</f>
        <v>ABDUL AZZIZ</v>
      </c>
      <c r="C27" s="259"/>
      <c r="D27" s="259"/>
      <c r="E27" s="259"/>
      <c r="F27" s="259"/>
      <c r="G27" s="259"/>
      <c r="H27" s="259"/>
      <c r="I27" s="259"/>
      <c r="J27" s="208">
        <f t="shared" ref="J27:J54" si="0">IF(SUM(C27:I27)="","",SUM(C27:I27))</f>
        <v>0</v>
      </c>
      <c r="K27" s="208" t="str">
        <f t="shared" ref="K27:K54" si="1">IF(J27=0,"",J27)</f>
        <v/>
      </c>
      <c r="L27" s="208" t="str">
        <f t="shared" ref="L27:L54" si="2">IFERROR((K27/$K$24)*100,"")</f>
        <v/>
      </c>
      <c r="M27" s="155" t="str">
        <f t="shared" ref="M27:M54" si="3">IFERROR(ROUND(IF(L27="","",L27),0),"")</f>
        <v/>
      </c>
      <c r="N27" s="229" t="str">
        <f t="shared" ref="N27:N54" si="4">IF(M27&lt;$V$29,"1",IF(M27&lt;$V$28,"2",IF(M27&lt;$V$27,"3",IF(M27&lt;$V$26,"4",""))))</f>
        <v/>
      </c>
      <c r="O27" s="229" t="str">
        <f t="shared" ref="O27:O54" si="5">IF(M27&lt;$V$29,"D",IF(M27&lt;$V$28,"C",IF(M27&lt;$V$27,"B",IF(M27&lt;$V$26,"A",""))))</f>
        <v/>
      </c>
      <c r="P27" s="156" t="str">
        <f t="shared" ref="P27:P54" si="6">IF(M27="","",IF(M27&lt;$T$28,"Belum Tuntas","Tuntas"))</f>
        <v/>
      </c>
      <c r="Q27" s="108"/>
      <c r="S27" s="147" t="s">
        <v>34</v>
      </c>
      <c r="T27" s="148">
        <f>Pengetahuan!AO28</f>
        <v>84</v>
      </c>
      <c r="U27" s="149" t="s">
        <v>210</v>
      </c>
      <c r="V27" s="148">
        <f>T26</f>
        <v>89</v>
      </c>
      <c r="W27" s="150">
        <f>T27</f>
        <v>84</v>
      </c>
      <c r="X27" s="151" t="s">
        <v>210</v>
      </c>
      <c r="Y27" s="150">
        <f>T26</f>
        <v>89</v>
      </c>
      <c r="Z27" s="152" t="s">
        <v>37</v>
      </c>
      <c r="AA27" s="153" t="s">
        <v>38</v>
      </c>
      <c r="AB27" s="188">
        <v>3</v>
      </c>
      <c r="AC27" s="154" t="s">
        <v>34</v>
      </c>
    </row>
    <row r="28" spans="1:29" ht="16.5">
      <c r="A28" s="200">
        <v>3</v>
      </c>
      <c r="B28" s="211" t="str">
        <f>Pengetahuan!B28</f>
        <v>AFRIZAL</v>
      </c>
      <c r="C28" s="259"/>
      <c r="D28" s="259"/>
      <c r="E28" s="259"/>
      <c r="F28" s="259"/>
      <c r="G28" s="259"/>
      <c r="H28" s="259"/>
      <c r="I28" s="259"/>
      <c r="J28" s="208">
        <f t="shared" si="0"/>
        <v>0</v>
      </c>
      <c r="K28" s="208" t="str">
        <f t="shared" si="1"/>
        <v/>
      </c>
      <c r="L28" s="208" t="str">
        <f t="shared" si="2"/>
        <v/>
      </c>
      <c r="M28" s="155" t="str">
        <f t="shared" si="3"/>
        <v/>
      </c>
      <c r="N28" s="229" t="str">
        <f t="shared" si="4"/>
        <v/>
      </c>
      <c r="O28" s="229" t="str">
        <f t="shared" si="5"/>
        <v/>
      </c>
      <c r="P28" s="156" t="str">
        <f t="shared" si="6"/>
        <v/>
      </c>
      <c r="Q28" s="108"/>
      <c r="S28" s="147" t="s">
        <v>35</v>
      </c>
      <c r="T28" s="148">
        <f>Pengetahuan!AO29</f>
        <v>76</v>
      </c>
      <c r="U28" s="149" t="s">
        <v>210</v>
      </c>
      <c r="V28" s="148">
        <f>T27</f>
        <v>84</v>
      </c>
      <c r="W28" s="150">
        <f>T28</f>
        <v>76</v>
      </c>
      <c r="X28" s="151" t="s">
        <v>210</v>
      </c>
      <c r="Y28" s="150">
        <f>T27</f>
        <v>84</v>
      </c>
      <c r="Z28" s="152" t="s">
        <v>37</v>
      </c>
      <c r="AA28" s="153" t="s">
        <v>38</v>
      </c>
      <c r="AB28" s="188">
        <v>2</v>
      </c>
      <c r="AC28" s="154" t="s">
        <v>35</v>
      </c>
    </row>
    <row r="29" spans="1:29" ht="16.5">
      <c r="A29" s="200">
        <v>4</v>
      </c>
      <c r="B29" s="211" t="str">
        <f>Pengetahuan!B29</f>
        <v>APRILNINGSIH SUSILAWATI</v>
      </c>
      <c r="C29" s="259"/>
      <c r="D29" s="259"/>
      <c r="E29" s="259"/>
      <c r="F29" s="259"/>
      <c r="G29" s="259"/>
      <c r="H29" s="259"/>
      <c r="I29" s="259"/>
      <c r="J29" s="208">
        <f t="shared" si="0"/>
        <v>0</v>
      </c>
      <c r="K29" s="208" t="str">
        <f t="shared" si="1"/>
        <v/>
      </c>
      <c r="L29" s="208" t="str">
        <f t="shared" si="2"/>
        <v/>
      </c>
      <c r="M29" s="155" t="str">
        <f t="shared" si="3"/>
        <v/>
      </c>
      <c r="N29" s="229" t="str">
        <f t="shared" si="4"/>
        <v/>
      </c>
      <c r="O29" s="229" t="str">
        <f t="shared" si="5"/>
        <v/>
      </c>
      <c r="P29" s="156" t="str">
        <f t="shared" si="6"/>
        <v/>
      </c>
      <c r="Q29" s="108"/>
      <c r="S29" s="147" t="s">
        <v>36</v>
      </c>
      <c r="T29" s="148">
        <f>Pengetahuan!AO30</f>
        <v>0</v>
      </c>
      <c r="U29" s="149" t="s">
        <v>210</v>
      </c>
      <c r="V29" s="148">
        <f>T28</f>
        <v>76</v>
      </c>
      <c r="W29" s="150">
        <f>T29</f>
        <v>0</v>
      </c>
      <c r="X29" s="151" t="s">
        <v>210</v>
      </c>
      <c r="Y29" s="150">
        <f>T28</f>
        <v>76</v>
      </c>
      <c r="Z29" s="152" t="s">
        <v>37</v>
      </c>
      <c r="AA29" s="153" t="s">
        <v>38</v>
      </c>
      <c r="AB29" s="188">
        <v>1</v>
      </c>
      <c r="AC29" s="154" t="s">
        <v>40</v>
      </c>
    </row>
    <row r="30" spans="1:29" ht="15.75">
      <c r="A30" s="200">
        <v>5</v>
      </c>
      <c r="B30" s="211" t="str">
        <f>Pengetahuan!B30</f>
        <v>ANDRA SAPUTRA</v>
      </c>
      <c r="C30" s="259"/>
      <c r="D30" s="259"/>
      <c r="E30" s="259"/>
      <c r="F30" s="259"/>
      <c r="G30" s="259"/>
      <c r="H30" s="259"/>
      <c r="I30" s="259"/>
      <c r="J30" s="208">
        <f t="shared" si="0"/>
        <v>0</v>
      </c>
      <c r="K30" s="208" t="str">
        <f t="shared" si="1"/>
        <v/>
      </c>
      <c r="L30" s="208" t="str">
        <f t="shared" si="2"/>
        <v/>
      </c>
      <c r="M30" s="155" t="str">
        <f t="shared" si="3"/>
        <v/>
      </c>
      <c r="N30" s="229" t="str">
        <f t="shared" si="4"/>
        <v/>
      </c>
      <c r="O30" s="229" t="str">
        <f t="shared" si="5"/>
        <v/>
      </c>
      <c r="P30" s="156" t="str">
        <f t="shared" si="6"/>
        <v/>
      </c>
      <c r="Q30" s="108"/>
    </row>
    <row r="31" spans="1:29" ht="15.75">
      <c r="A31" s="200">
        <v>6</v>
      </c>
      <c r="B31" s="211" t="str">
        <f>Pengetahuan!B31</f>
        <v>Aulia Putri Ramadani</v>
      </c>
      <c r="C31" s="259"/>
      <c r="D31" s="259"/>
      <c r="E31" s="259"/>
      <c r="F31" s="259"/>
      <c r="G31" s="259"/>
      <c r="H31" s="259"/>
      <c r="I31" s="259"/>
      <c r="J31" s="208">
        <f t="shared" si="0"/>
        <v>0</v>
      </c>
      <c r="K31" s="208" t="str">
        <f t="shared" si="1"/>
        <v/>
      </c>
      <c r="L31" s="208" t="str">
        <f t="shared" si="2"/>
        <v/>
      </c>
      <c r="M31" s="155" t="str">
        <f t="shared" si="3"/>
        <v/>
      </c>
      <c r="N31" s="229" t="str">
        <f t="shared" si="4"/>
        <v/>
      </c>
      <c r="O31" s="229" t="str">
        <f t="shared" si="5"/>
        <v/>
      </c>
      <c r="P31" s="156" t="str">
        <f t="shared" si="6"/>
        <v/>
      </c>
      <c r="Q31" s="108"/>
    </row>
    <row r="32" spans="1:29" ht="15.75">
      <c r="A32" s="200">
        <v>7</v>
      </c>
      <c r="B32" s="211" t="str">
        <f>Pengetahuan!B32</f>
        <v>Azhar</v>
      </c>
      <c r="C32" s="259"/>
      <c r="D32" s="259"/>
      <c r="E32" s="259"/>
      <c r="F32" s="259"/>
      <c r="G32" s="259"/>
      <c r="H32" s="259"/>
      <c r="I32" s="259"/>
      <c r="J32" s="208">
        <f t="shared" si="0"/>
        <v>0</v>
      </c>
      <c r="K32" s="208" t="str">
        <f t="shared" si="1"/>
        <v/>
      </c>
      <c r="L32" s="208" t="str">
        <f t="shared" si="2"/>
        <v/>
      </c>
      <c r="M32" s="155" t="str">
        <f t="shared" si="3"/>
        <v/>
      </c>
      <c r="N32" s="229" t="str">
        <f t="shared" si="4"/>
        <v/>
      </c>
      <c r="O32" s="229" t="str">
        <f t="shared" si="5"/>
        <v/>
      </c>
      <c r="P32" s="156" t="str">
        <f t="shared" si="6"/>
        <v/>
      </c>
      <c r="Q32" s="108"/>
    </row>
    <row r="33" spans="1:17" ht="15.75">
      <c r="A33" s="200">
        <v>8</v>
      </c>
      <c r="B33" s="211" t="str">
        <f>Pengetahuan!B33</f>
        <v>DINDA PUTRI</v>
      </c>
      <c r="C33" s="259"/>
      <c r="D33" s="259"/>
      <c r="E33" s="259"/>
      <c r="F33" s="259"/>
      <c r="G33" s="259"/>
      <c r="H33" s="259"/>
      <c r="I33" s="259"/>
      <c r="J33" s="208">
        <f t="shared" si="0"/>
        <v>0</v>
      </c>
      <c r="K33" s="208" t="str">
        <f t="shared" si="1"/>
        <v/>
      </c>
      <c r="L33" s="208" t="str">
        <f t="shared" si="2"/>
        <v/>
      </c>
      <c r="M33" s="155" t="str">
        <f t="shared" si="3"/>
        <v/>
      </c>
      <c r="N33" s="229" t="str">
        <f t="shared" si="4"/>
        <v/>
      </c>
      <c r="O33" s="229" t="str">
        <f t="shared" si="5"/>
        <v/>
      </c>
      <c r="P33" s="156" t="str">
        <f t="shared" si="6"/>
        <v/>
      </c>
      <c r="Q33" s="108"/>
    </row>
    <row r="34" spans="1:17" ht="15.75">
      <c r="A34" s="200">
        <v>9</v>
      </c>
      <c r="B34" s="211" t="str">
        <f>Pengetahuan!B34</f>
        <v>DONI</v>
      </c>
      <c r="C34" s="259"/>
      <c r="D34" s="259"/>
      <c r="E34" s="259"/>
      <c r="F34" s="259"/>
      <c r="G34" s="259"/>
      <c r="H34" s="259"/>
      <c r="I34" s="259"/>
      <c r="J34" s="208">
        <f t="shared" si="0"/>
        <v>0</v>
      </c>
      <c r="K34" s="208" t="str">
        <f t="shared" si="1"/>
        <v/>
      </c>
      <c r="L34" s="208" t="str">
        <f t="shared" si="2"/>
        <v/>
      </c>
      <c r="M34" s="155" t="str">
        <f t="shared" si="3"/>
        <v/>
      </c>
      <c r="N34" s="229" t="str">
        <f t="shared" si="4"/>
        <v/>
      </c>
      <c r="O34" s="229" t="str">
        <f t="shared" si="5"/>
        <v/>
      </c>
      <c r="P34" s="156" t="str">
        <f t="shared" si="6"/>
        <v/>
      </c>
      <c r="Q34" s="108"/>
    </row>
    <row r="35" spans="1:17" ht="15.75">
      <c r="A35" s="200">
        <v>10</v>
      </c>
      <c r="B35" s="211" t="str">
        <f>Pengetahuan!B35</f>
        <v xml:space="preserve">ERIKA PUTRI </v>
      </c>
      <c r="C35" s="259"/>
      <c r="D35" s="259"/>
      <c r="E35" s="259"/>
      <c r="F35" s="259"/>
      <c r="G35" s="259"/>
      <c r="H35" s="259"/>
      <c r="I35" s="259"/>
      <c r="J35" s="208">
        <f t="shared" si="0"/>
        <v>0</v>
      </c>
      <c r="K35" s="208" t="str">
        <f t="shared" si="1"/>
        <v/>
      </c>
      <c r="L35" s="208" t="str">
        <f t="shared" si="2"/>
        <v/>
      </c>
      <c r="M35" s="155" t="str">
        <f t="shared" si="3"/>
        <v/>
      </c>
      <c r="N35" s="229" t="str">
        <f t="shared" si="4"/>
        <v/>
      </c>
      <c r="O35" s="229" t="str">
        <f t="shared" si="5"/>
        <v/>
      </c>
      <c r="P35" s="156" t="str">
        <f t="shared" si="6"/>
        <v/>
      </c>
      <c r="Q35" s="108"/>
    </row>
    <row r="36" spans="1:17" ht="15.75">
      <c r="A36" s="200">
        <v>11</v>
      </c>
      <c r="B36" s="211" t="str">
        <f>Pengetahuan!B36</f>
        <v>faizah Anggriani</v>
      </c>
      <c r="C36" s="259"/>
      <c r="D36" s="259"/>
      <c r="E36" s="259"/>
      <c r="F36" s="259"/>
      <c r="G36" s="259"/>
      <c r="H36" s="259"/>
      <c r="I36" s="259"/>
      <c r="J36" s="208">
        <f t="shared" si="0"/>
        <v>0</v>
      </c>
      <c r="K36" s="208" t="str">
        <f t="shared" si="1"/>
        <v/>
      </c>
      <c r="L36" s="208" t="str">
        <f t="shared" si="2"/>
        <v/>
      </c>
      <c r="M36" s="155" t="str">
        <f t="shared" si="3"/>
        <v/>
      </c>
      <c r="N36" s="229" t="str">
        <f t="shared" si="4"/>
        <v/>
      </c>
      <c r="O36" s="229" t="str">
        <f t="shared" si="5"/>
        <v/>
      </c>
      <c r="P36" s="156" t="str">
        <f t="shared" si="6"/>
        <v/>
      </c>
      <c r="Q36" s="108"/>
    </row>
    <row r="37" spans="1:17" ht="15.75">
      <c r="A37" s="200">
        <v>12</v>
      </c>
      <c r="B37" s="211" t="str">
        <f>Pengetahuan!B37</f>
        <v>Fatun</v>
      </c>
      <c r="C37" s="259"/>
      <c r="D37" s="259"/>
      <c r="E37" s="259"/>
      <c r="F37" s="259"/>
      <c r="G37" s="259"/>
      <c r="H37" s="259"/>
      <c r="I37" s="259"/>
      <c r="J37" s="208">
        <f t="shared" si="0"/>
        <v>0</v>
      </c>
      <c r="K37" s="208" t="str">
        <f t="shared" si="1"/>
        <v/>
      </c>
      <c r="L37" s="208" t="str">
        <f t="shared" si="2"/>
        <v/>
      </c>
      <c r="M37" s="155" t="str">
        <f t="shared" si="3"/>
        <v/>
      </c>
      <c r="N37" s="229" t="str">
        <f t="shared" si="4"/>
        <v/>
      </c>
      <c r="O37" s="229" t="str">
        <f t="shared" si="5"/>
        <v/>
      </c>
      <c r="P37" s="156" t="str">
        <f t="shared" si="6"/>
        <v/>
      </c>
      <c r="Q37" s="108"/>
    </row>
    <row r="38" spans="1:17" ht="15.75">
      <c r="A38" s="200">
        <v>13</v>
      </c>
      <c r="B38" s="211" t="str">
        <f>Pengetahuan!B38</f>
        <v>FEBRIANTI</v>
      </c>
      <c r="C38" s="259"/>
      <c r="D38" s="259"/>
      <c r="E38" s="259"/>
      <c r="F38" s="259"/>
      <c r="G38" s="259"/>
      <c r="H38" s="259"/>
      <c r="I38" s="259"/>
      <c r="J38" s="208">
        <f t="shared" si="0"/>
        <v>0</v>
      </c>
      <c r="K38" s="208" t="str">
        <f t="shared" si="1"/>
        <v/>
      </c>
      <c r="L38" s="208" t="str">
        <f t="shared" si="2"/>
        <v/>
      </c>
      <c r="M38" s="155" t="str">
        <f t="shared" si="3"/>
        <v/>
      </c>
      <c r="N38" s="229" t="str">
        <f t="shared" si="4"/>
        <v/>
      </c>
      <c r="O38" s="229" t="str">
        <f t="shared" si="5"/>
        <v/>
      </c>
      <c r="P38" s="156" t="str">
        <f t="shared" si="6"/>
        <v/>
      </c>
      <c r="Q38" s="108"/>
    </row>
    <row r="39" spans="1:17" ht="15.75">
      <c r="A39" s="200">
        <v>14</v>
      </c>
      <c r="B39" s="211" t="str">
        <f>Pengetahuan!B39</f>
        <v>HALIMA TUSA'ADIAH</v>
      </c>
      <c r="C39" s="259"/>
      <c r="D39" s="259"/>
      <c r="E39" s="259"/>
      <c r="F39" s="259"/>
      <c r="G39" s="259"/>
      <c r="H39" s="259"/>
      <c r="I39" s="259"/>
      <c r="J39" s="208">
        <f t="shared" si="0"/>
        <v>0</v>
      </c>
      <c r="K39" s="208" t="str">
        <f t="shared" si="1"/>
        <v/>
      </c>
      <c r="L39" s="208" t="str">
        <f t="shared" si="2"/>
        <v/>
      </c>
      <c r="M39" s="155" t="str">
        <f t="shared" si="3"/>
        <v/>
      </c>
      <c r="N39" s="229" t="str">
        <f t="shared" si="4"/>
        <v/>
      </c>
      <c r="O39" s="229" t="str">
        <f t="shared" si="5"/>
        <v/>
      </c>
      <c r="P39" s="156" t="str">
        <f t="shared" si="6"/>
        <v/>
      </c>
      <c r="Q39" s="108"/>
    </row>
    <row r="40" spans="1:17" ht="15.75">
      <c r="A40" s="200">
        <v>15</v>
      </c>
      <c r="B40" s="211" t="str">
        <f>Pengetahuan!B40</f>
        <v>Intan</v>
      </c>
      <c r="C40" s="259"/>
      <c r="D40" s="259"/>
      <c r="E40" s="259"/>
      <c r="F40" s="259"/>
      <c r="G40" s="259"/>
      <c r="H40" s="259"/>
      <c r="I40" s="259"/>
      <c r="J40" s="208">
        <f t="shared" si="0"/>
        <v>0</v>
      </c>
      <c r="K40" s="208" t="str">
        <f t="shared" si="1"/>
        <v/>
      </c>
      <c r="L40" s="208" t="str">
        <f t="shared" si="2"/>
        <v/>
      </c>
      <c r="M40" s="155" t="str">
        <f t="shared" si="3"/>
        <v/>
      </c>
      <c r="N40" s="229" t="str">
        <f t="shared" si="4"/>
        <v/>
      </c>
      <c r="O40" s="229" t="str">
        <f t="shared" si="5"/>
        <v/>
      </c>
      <c r="P40" s="156" t="str">
        <f t="shared" si="6"/>
        <v/>
      </c>
      <c r="Q40" s="108"/>
    </row>
    <row r="41" spans="1:17" ht="15.75">
      <c r="A41" s="200">
        <v>16</v>
      </c>
      <c r="B41" s="211" t="str">
        <f>Pengetahuan!B41</f>
        <v>JENG RATU ANGGRAINI</v>
      </c>
      <c r="C41" s="259"/>
      <c r="D41" s="259"/>
      <c r="E41" s="259"/>
      <c r="F41" s="259"/>
      <c r="G41" s="259"/>
      <c r="H41" s="259"/>
      <c r="I41" s="259"/>
      <c r="J41" s="208">
        <f t="shared" si="0"/>
        <v>0</v>
      </c>
      <c r="K41" s="208" t="str">
        <f t="shared" si="1"/>
        <v/>
      </c>
      <c r="L41" s="208" t="str">
        <f t="shared" si="2"/>
        <v/>
      </c>
      <c r="M41" s="155" t="str">
        <f t="shared" si="3"/>
        <v/>
      </c>
      <c r="N41" s="229" t="str">
        <f t="shared" si="4"/>
        <v/>
      </c>
      <c r="O41" s="229" t="str">
        <f t="shared" si="5"/>
        <v/>
      </c>
      <c r="P41" s="156" t="str">
        <f t="shared" si="6"/>
        <v/>
      </c>
      <c r="Q41" s="108"/>
    </row>
    <row r="42" spans="1:17" ht="15.75">
      <c r="A42" s="200">
        <v>17</v>
      </c>
      <c r="B42" s="211" t="str">
        <f>Pengetahuan!B42</f>
        <v>KHAIRIL ANHAR</v>
      </c>
      <c r="C42" s="259"/>
      <c r="D42" s="259"/>
      <c r="E42" s="259"/>
      <c r="F42" s="259"/>
      <c r="G42" s="259"/>
      <c r="H42" s="259"/>
      <c r="I42" s="259"/>
      <c r="J42" s="208">
        <f t="shared" si="0"/>
        <v>0</v>
      </c>
      <c r="K42" s="208" t="str">
        <f t="shared" si="1"/>
        <v/>
      </c>
      <c r="L42" s="208" t="str">
        <f t="shared" si="2"/>
        <v/>
      </c>
      <c r="M42" s="155" t="str">
        <f t="shared" si="3"/>
        <v/>
      </c>
      <c r="N42" s="229" t="str">
        <f t="shared" si="4"/>
        <v/>
      </c>
      <c r="O42" s="229" t="str">
        <f t="shared" si="5"/>
        <v/>
      </c>
      <c r="P42" s="156" t="str">
        <f t="shared" si="6"/>
        <v/>
      </c>
      <c r="Q42" s="108"/>
    </row>
    <row r="43" spans="1:17" ht="15.75">
      <c r="A43" s="200">
        <v>18</v>
      </c>
      <c r="B43" s="211" t="str">
        <f>Pengetahuan!B43</f>
        <v>M. FAJRI RAHMAN</v>
      </c>
      <c r="C43" s="259"/>
      <c r="D43" s="259"/>
      <c r="E43" s="259"/>
      <c r="F43" s="259"/>
      <c r="G43" s="259"/>
      <c r="H43" s="259"/>
      <c r="I43" s="259"/>
      <c r="J43" s="208">
        <f t="shared" si="0"/>
        <v>0</v>
      </c>
      <c r="K43" s="208" t="str">
        <f t="shared" si="1"/>
        <v/>
      </c>
      <c r="L43" s="208" t="str">
        <f t="shared" si="2"/>
        <v/>
      </c>
      <c r="M43" s="155" t="str">
        <f t="shared" si="3"/>
        <v/>
      </c>
      <c r="N43" s="229" t="str">
        <f t="shared" si="4"/>
        <v/>
      </c>
      <c r="O43" s="229" t="str">
        <f t="shared" si="5"/>
        <v/>
      </c>
      <c r="P43" s="156" t="str">
        <f t="shared" si="6"/>
        <v/>
      </c>
      <c r="Q43" s="108"/>
    </row>
    <row r="44" spans="1:17" ht="15.75">
      <c r="A44" s="200">
        <v>19</v>
      </c>
      <c r="B44" s="211" t="str">
        <f>Pengetahuan!B44</f>
        <v>M. HAQY RISKIANSYAH</v>
      </c>
      <c r="C44" s="259"/>
      <c r="D44" s="259"/>
      <c r="E44" s="259"/>
      <c r="F44" s="259"/>
      <c r="G44" s="259"/>
      <c r="H44" s="259"/>
      <c r="I44" s="259"/>
      <c r="J44" s="208">
        <f t="shared" si="0"/>
        <v>0</v>
      </c>
      <c r="K44" s="208" t="str">
        <f t="shared" si="1"/>
        <v/>
      </c>
      <c r="L44" s="208" t="str">
        <f t="shared" si="2"/>
        <v/>
      </c>
      <c r="M44" s="155" t="str">
        <f t="shared" si="3"/>
        <v/>
      </c>
      <c r="N44" s="229" t="str">
        <f t="shared" si="4"/>
        <v/>
      </c>
      <c r="O44" s="229" t="str">
        <f t="shared" si="5"/>
        <v/>
      </c>
      <c r="P44" s="156" t="str">
        <f t="shared" si="6"/>
        <v/>
      </c>
      <c r="Q44" s="108"/>
    </row>
    <row r="45" spans="1:17" ht="15.75">
      <c r="A45" s="200">
        <v>20</v>
      </c>
      <c r="B45" s="211" t="str">
        <f>Pengetahuan!B45</f>
        <v>MOH. ARFAN ZAMHARIR</v>
      </c>
      <c r="C45" s="259"/>
      <c r="D45" s="259"/>
      <c r="E45" s="259"/>
      <c r="F45" s="259"/>
      <c r="G45" s="259"/>
      <c r="H45" s="259"/>
      <c r="I45" s="259"/>
      <c r="J45" s="208">
        <f t="shared" si="0"/>
        <v>0</v>
      </c>
      <c r="K45" s="208" t="str">
        <f t="shared" si="1"/>
        <v/>
      </c>
      <c r="L45" s="208" t="str">
        <f t="shared" si="2"/>
        <v/>
      </c>
      <c r="M45" s="155" t="str">
        <f t="shared" si="3"/>
        <v/>
      </c>
      <c r="N45" s="229" t="str">
        <f t="shared" si="4"/>
        <v/>
      </c>
      <c r="O45" s="229" t="str">
        <f t="shared" si="5"/>
        <v/>
      </c>
      <c r="P45" s="156" t="str">
        <f t="shared" si="6"/>
        <v/>
      </c>
      <c r="Q45" s="108"/>
    </row>
    <row r="46" spans="1:17" ht="15.75">
      <c r="A46" s="200">
        <v>21</v>
      </c>
      <c r="B46" s="211" t="str">
        <f>Pengetahuan!B46</f>
        <v>Muamar Rizqi</v>
      </c>
      <c r="C46" s="259"/>
      <c r="D46" s="259"/>
      <c r="E46" s="259"/>
      <c r="F46" s="259"/>
      <c r="G46" s="259"/>
      <c r="H46" s="259"/>
      <c r="I46" s="259"/>
      <c r="J46" s="208">
        <f t="shared" si="0"/>
        <v>0</v>
      </c>
      <c r="K46" s="208" t="str">
        <f t="shared" si="1"/>
        <v/>
      </c>
      <c r="L46" s="208" t="str">
        <f t="shared" si="2"/>
        <v/>
      </c>
      <c r="M46" s="155" t="str">
        <f t="shared" si="3"/>
        <v/>
      </c>
      <c r="N46" s="229" t="str">
        <f t="shared" si="4"/>
        <v/>
      </c>
      <c r="O46" s="229" t="str">
        <f t="shared" si="5"/>
        <v/>
      </c>
      <c r="P46" s="156" t="str">
        <f t="shared" si="6"/>
        <v/>
      </c>
      <c r="Q46" s="108"/>
    </row>
    <row r="47" spans="1:17" ht="15.75">
      <c r="A47" s="200">
        <v>22</v>
      </c>
      <c r="B47" s="211" t="str">
        <f>Pengetahuan!B47</f>
        <v>Muhammad fahmi</v>
      </c>
      <c r="C47" s="259"/>
      <c r="D47" s="259"/>
      <c r="E47" s="259"/>
      <c r="F47" s="259"/>
      <c r="G47" s="259"/>
      <c r="H47" s="259"/>
      <c r="I47" s="259"/>
      <c r="J47" s="208">
        <f t="shared" si="0"/>
        <v>0</v>
      </c>
      <c r="K47" s="208" t="str">
        <f t="shared" si="1"/>
        <v/>
      </c>
      <c r="L47" s="208" t="str">
        <f t="shared" si="2"/>
        <v/>
      </c>
      <c r="M47" s="155" t="str">
        <f t="shared" si="3"/>
        <v/>
      </c>
      <c r="N47" s="229" t="str">
        <f t="shared" si="4"/>
        <v/>
      </c>
      <c r="O47" s="229" t="str">
        <f t="shared" si="5"/>
        <v/>
      </c>
      <c r="P47" s="156" t="str">
        <f t="shared" si="6"/>
        <v/>
      </c>
      <c r="Q47" s="108"/>
    </row>
    <row r="48" spans="1:17" ht="15.75">
      <c r="A48" s="200">
        <v>23</v>
      </c>
      <c r="B48" s="211" t="str">
        <f>Pengetahuan!B48</f>
        <v>MUHAMMAD GUFRAN RISKI</v>
      </c>
      <c r="C48" s="259"/>
      <c r="D48" s="259"/>
      <c r="E48" s="259"/>
      <c r="F48" s="259"/>
      <c r="G48" s="259"/>
      <c r="H48" s="259"/>
      <c r="I48" s="259"/>
      <c r="J48" s="208">
        <f t="shared" si="0"/>
        <v>0</v>
      </c>
      <c r="K48" s="208" t="str">
        <f t="shared" si="1"/>
        <v/>
      </c>
      <c r="L48" s="208" t="str">
        <f t="shared" si="2"/>
        <v/>
      </c>
      <c r="M48" s="155" t="str">
        <f t="shared" si="3"/>
        <v/>
      </c>
      <c r="N48" s="229" t="str">
        <f t="shared" si="4"/>
        <v/>
      </c>
      <c r="O48" s="229" t="str">
        <f t="shared" si="5"/>
        <v/>
      </c>
      <c r="P48" s="156" t="str">
        <f t="shared" si="6"/>
        <v/>
      </c>
      <c r="Q48" s="108"/>
    </row>
    <row r="49" spans="1:17" ht="15.75">
      <c r="A49" s="200">
        <v>24</v>
      </c>
      <c r="B49" s="211" t="str">
        <f>Pengetahuan!B49</f>
        <v>Rafiatun</v>
      </c>
      <c r="C49" s="259"/>
      <c r="D49" s="259"/>
      <c r="E49" s="259"/>
      <c r="F49" s="259"/>
      <c r="G49" s="259"/>
      <c r="H49" s="259"/>
      <c r="I49" s="259"/>
      <c r="J49" s="208">
        <f t="shared" si="0"/>
        <v>0</v>
      </c>
      <c r="K49" s="208" t="str">
        <f t="shared" si="1"/>
        <v/>
      </c>
      <c r="L49" s="208" t="str">
        <f t="shared" si="2"/>
        <v/>
      </c>
      <c r="M49" s="155" t="str">
        <f t="shared" si="3"/>
        <v/>
      </c>
      <c r="N49" s="229" t="str">
        <f t="shared" si="4"/>
        <v/>
      </c>
      <c r="O49" s="229" t="str">
        <f t="shared" si="5"/>
        <v/>
      </c>
      <c r="P49" s="156" t="str">
        <f t="shared" si="6"/>
        <v/>
      </c>
      <c r="Q49" s="108"/>
    </row>
    <row r="50" spans="1:17" ht="15.75">
      <c r="A50" s="200">
        <v>25</v>
      </c>
      <c r="B50" s="211" t="str">
        <f>Pengetahuan!B50</f>
        <v>Sayidin</v>
      </c>
      <c r="C50" s="259"/>
      <c r="D50" s="259"/>
      <c r="E50" s="259"/>
      <c r="F50" s="259"/>
      <c r="G50" s="259"/>
      <c r="H50" s="259"/>
      <c r="I50" s="259"/>
      <c r="J50" s="208">
        <f t="shared" si="0"/>
        <v>0</v>
      </c>
      <c r="K50" s="208" t="str">
        <f t="shared" si="1"/>
        <v/>
      </c>
      <c r="L50" s="208" t="str">
        <f t="shared" si="2"/>
        <v/>
      </c>
      <c r="M50" s="155" t="str">
        <f t="shared" si="3"/>
        <v/>
      </c>
      <c r="N50" s="229" t="str">
        <f t="shared" si="4"/>
        <v/>
      </c>
      <c r="O50" s="229" t="str">
        <f t="shared" si="5"/>
        <v/>
      </c>
      <c r="P50" s="156" t="str">
        <f t="shared" si="6"/>
        <v/>
      </c>
      <c r="Q50" s="108"/>
    </row>
    <row r="51" spans="1:17" ht="15.75">
      <c r="A51" s="200">
        <v>26</v>
      </c>
      <c r="B51" s="211" t="str">
        <f>Pengetahuan!B51</f>
        <v>ST Hawa</v>
      </c>
      <c r="C51" s="259"/>
      <c r="D51" s="259"/>
      <c r="E51" s="259"/>
      <c r="F51" s="259"/>
      <c r="G51" s="259"/>
      <c r="H51" s="259"/>
      <c r="I51" s="259"/>
      <c r="J51" s="208">
        <f t="shared" si="0"/>
        <v>0</v>
      </c>
      <c r="K51" s="208" t="str">
        <f t="shared" si="1"/>
        <v/>
      </c>
      <c r="L51" s="208" t="str">
        <f t="shared" si="2"/>
        <v/>
      </c>
      <c r="M51" s="155" t="str">
        <f t="shared" si="3"/>
        <v/>
      </c>
      <c r="N51" s="229" t="str">
        <f t="shared" si="4"/>
        <v/>
      </c>
      <c r="O51" s="229" t="str">
        <f t="shared" si="5"/>
        <v/>
      </c>
      <c r="P51" s="156" t="str">
        <f t="shared" si="6"/>
        <v/>
      </c>
      <c r="Q51" s="108"/>
    </row>
    <row r="52" spans="1:17" ht="15.75">
      <c r="A52" s="200">
        <v>27</v>
      </c>
      <c r="B52" s="211" t="str">
        <f>Pengetahuan!B52</f>
        <v>UMRATUL HAERUNISA</v>
      </c>
      <c r="C52" s="259"/>
      <c r="D52" s="259"/>
      <c r="E52" s="259"/>
      <c r="F52" s="259"/>
      <c r="G52" s="259"/>
      <c r="H52" s="259"/>
      <c r="I52" s="259"/>
      <c r="J52" s="208">
        <f t="shared" si="0"/>
        <v>0</v>
      </c>
      <c r="K52" s="208" t="str">
        <f t="shared" si="1"/>
        <v/>
      </c>
      <c r="L52" s="208" t="str">
        <f t="shared" si="2"/>
        <v/>
      </c>
      <c r="M52" s="155" t="str">
        <f t="shared" si="3"/>
        <v/>
      </c>
      <c r="N52" s="229" t="str">
        <f t="shared" si="4"/>
        <v/>
      </c>
      <c r="O52" s="229" t="str">
        <f t="shared" si="5"/>
        <v/>
      </c>
      <c r="P52" s="156" t="str">
        <f t="shared" si="6"/>
        <v/>
      </c>
      <c r="Q52" s="108"/>
    </row>
    <row r="53" spans="1:17" ht="15.75">
      <c r="A53" s="200">
        <v>28</v>
      </c>
      <c r="B53" s="211" t="str">
        <f>Pengetahuan!B53</f>
        <v/>
      </c>
      <c r="C53" s="259"/>
      <c r="D53" s="259"/>
      <c r="E53" s="259"/>
      <c r="F53" s="259"/>
      <c r="G53" s="259"/>
      <c r="H53" s="259"/>
      <c r="I53" s="259"/>
      <c r="J53" s="208">
        <f t="shared" si="0"/>
        <v>0</v>
      </c>
      <c r="K53" s="208" t="str">
        <f t="shared" si="1"/>
        <v/>
      </c>
      <c r="L53" s="208" t="str">
        <f t="shared" si="2"/>
        <v/>
      </c>
      <c r="M53" s="155" t="str">
        <f t="shared" si="3"/>
        <v/>
      </c>
      <c r="N53" s="229" t="str">
        <f t="shared" si="4"/>
        <v/>
      </c>
      <c r="O53" s="229" t="str">
        <f t="shared" si="5"/>
        <v/>
      </c>
      <c r="P53" s="156" t="str">
        <f t="shared" si="6"/>
        <v/>
      </c>
      <c r="Q53" s="108"/>
    </row>
    <row r="54" spans="1:17" ht="15.75">
      <c r="A54" s="200">
        <v>29</v>
      </c>
      <c r="B54" s="211" t="str">
        <f>Pengetahuan!B54</f>
        <v/>
      </c>
      <c r="C54" s="259"/>
      <c r="D54" s="259"/>
      <c r="E54" s="259"/>
      <c r="F54" s="259"/>
      <c r="G54" s="259"/>
      <c r="H54" s="259"/>
      <c r="I54" s="259"/>
      <c r="J54" s="208">
        <f t="shared" si="0"/>
        <v>0</v>
      </c>
      <c r="K54" s="208" t="str">
        <f t="shared" si="1"/>
        <v/>
      </c>
      <c r="L54" s="208" t="str">
        <f t="shared" si="2"/>
        <v/>
      </c>
      <c r="M54" s="155" t="str">
        <f t="shared" si="3"/>
        <v/>
      </c>
      <c r="N54" s="229" t="str">
        <f t="shared" si="4"/>
        <v/>
      </c>
      <c r="O54" s="229" t="str">
        <f t="shared" si="5"/>
        <v/>
      </c>
      <c r="P54" s="156" t="str">
        <f t="shared" si="6"/>
        <v/>
      </c>
      <c r="Q54" s="108"/>
    </row>
    <row r="55" spans="1:17" ht="15.75">
      <c r="A55" s="200">
        <v>30</v>
      </c>
      <c r="B55" s="211" t="str">
        <f>Pengetahuan!B55</f>
        <v/>
      </c>
      <c r="C55" s="259"/>
      <c r="D55" s="259"/>
      <c r="E55" s="259"/>
      <c r="F55" s="259"/>
      <c r="G55" s="259"/>
      <c r="H55" s="259"/>
      <c r="I55" s="259"/>
      <c r="J55" s="208">
        <f t="shared" ref="J55:J65" si="7">IF(SUM(C55:I55)="","",SUM(C55:I55))</f>
        <v>0</v>
      </c>
      <c r="K55" s="208" t="str">
        <f t="shared" ref="K55:K65" si="8">IF(J55=0,"",J55)</f>
        <v/>
      </c>
      <c r="L55" s="208" t="str">
        <f t="shared" ref="L55:L65" si="9">IFERROR((K55/$K$24)*100,"")</f>
        <v/>
      </c>
      <c r="M55" s="155" t="str">
        <f t="shared" ref="M55:M65" si="10">IFERROR(ROUND(IF(L55="","",L55),0),"")</f>
        <v/>
      </c>
      <c r="N55" s="229" t="str">
        <f t="shared" ref="N55:N65" si="11">IF(M55&lt;$V$29,"1",IF(M55&lt;$V$28,"2",IF(M55&lt;$V$27,"3",IF(M55&lt;$V$26,"4",""))))</f>
        <v/>
      </c>
      <c r="O55" s="229" t="str">
        <f t="shared" ref="O55:O65" si="12">IF(M55&lt;$V$29,"D",IF(M55&lt;$V$28,"C",IF(M55&lt;$V$27,"B",IF(M55&lt;$V$26,"A",""))))</f>
        <v/>
      </c>
      <c r="P55" s="156" t="str">
        <f t="shared" ref="P55:P65" si="13">IF(M55="","",IF(M55&lt;$T$28,"Belum Tuntas","Tuntas"))</f>
        <v/>
      </c>
      <c r="Q55" s="108"/>
    </row>
    <row r="56" spans="1:17" ht="15.75">
      <c r="A56" s="200">
        <v>31</v>
      </c>
      <c r="B56" s="211" t="str">
        <f>Pengetahuan!B56</f>
        <v/>
      </c>
      <c r="C56" s="259"/>
      <c r="D56" s="259"/>
      <c r="E56" s="259"/>
      <c r="F56" s="259"/>
      <c r="G56" s="259"/>
      <c r="H56" s="259"/>
      <c r="I56" s="259"/>
      <c r="J56" s="208">
        <f t="shared" si="7"/>
        <v>0</v>
      </c>
      <c r="K56" s="208" t="str">
        <f t="shared" si="8"/>
        <v/>
      </c>
      <c r="L56" s="208" t="str">
        <f t="shared" si="9"/>
        <v/>
      </c>
      <c r="M56" s="155" t="str">
        <f t="shared" si="10"/>
        <v/>
      </c>
      <c r="N56" s="229" t="str">
        <f t="shared" si="11"/>
        <v/>
      </c>
      <c r="O56" s="229" t="str">
        <f t="shared" si="12"/>
        <v/>
      </c>
      <c r="P56" s="156" t="str">
        <f t="shared" si="13"/>
        <v/>
      </c>
      <c r="Q56" s="108"/>
    </row>
    <row r="57" spans="1:17" ht="15.75">
      <c r="A57" s="200">
        <v>32</v>
      </c>
      <c r="B57" s="211" t="str">
        <f>Pengetahuan!B57</f>
        <v/>
      </c>
      <c r="C57" s="259"/>
      <c r="D57" s="259"/>
      <c r="E57" s="259"/>
      <c r="F57" s="259"/>
      <c r="G57" s="259"/>
      <c r="H57" s="259"/>
      <c r="I57" s="259"/>
      <c r="J57" s="208">
        <f t="shared" si="7"/>
        <v>0</v>
      </c>
      <c r="K57" s="208" t="str">
        <f t="shared" si="8"/>
        <v/>
      </c>
      <c r="L57" s="208" t="str">
        <f t="shared" si="9"/>
        <v/>
      </c>
      <c r="M57" s="155" t="str">
        <f t="shared" si="10"/>
        <v/>
      </c>
      <c r="N57" s="229" t="str">
        <f t="shared" si="11"/>
        <v/>
      </c>
      <c r="O57" s="229" t="str">
        <f t="shared" si="12"/>
        <v/>
      </c>
      <c r="P57" s="156" t="str">
        <f t="shared" si="13"/>
        <v/>
      </c>
      <c r="Q57" s="108"/>
    </row>
    <row r="58" spans="1:17" ht="15.75">
      <c r="A58" s="200">
        <v>33</v>
      </c>
      <c r="B58" s="211" t="str">
        <f>Pengetahuan!B58</f>
        <v/>
      </c>
      <c r="C58" s="259"/>
      <c r="D58" s="259"/>
      <c r="E58" s="259"/>
      <c r="F58" s="259"/>
      <c r="G58" s="259"/>
      <c r="H58" s="259"/>
      <c r="I58" s="259"/>
      <c r="J58" s="208">
        <f t="shared" si="7"/>
        <v>0</v>
      </c>
      <c r="K58" s="208" t="str">
        <f t="shared" si="8"/>
        <v/>
      </c>
      <c r="L58" s="208" t="str">
        <f t="shared" si="9"/>
        <v/>
      </c>
      <c r="M58" s="155" t="str">
        <f t="shared" si="10"/>
        <v/>
      </c>
      <c r="N58" s="229" t="str">
        <f t="shared" si="11"/>
        <v/>
      </c>
      <c r="O58" s="229" t="str">
        <f t="shared" si="12"/>
        <v/>
      </c>
      <c r="P58" s="156" t="str">
        <f t="shared" si="13"/>
        <v/>
      </c>
      <c r="Q58" s="108"/>
    </row>
    <row r="59" spans="1:17" ht="15.75">
      <c r="A59" s="200">
        <v>34</v>
      </c>
      <c r="B59" s="211" t="str">
        <f>Pengetahuan!B59</f>
        <v/>
      </c>
      <c r="C59" s="259"/>
      <c r="D59" s="259"/>
      <c r="E59" s="259"/>
      <c r="F59" s="259"/>
      <c r="G59" s="259"/>
      <c r="H59" s="259"/>
      <c r="I59" s="259"/>
      <c r="J59" s="208">
        <f t="shared" si="7"/>
        <v>0</v>
      </c>
      <c r="K59" s="208" t="str">
        <f t="shared" si="8"/>
        <v/>
      </c>
      <c r="L59" s="208" t="str">
        <f t="shared" si="9"/>
        <v/>
      </c>
      <c r="M59" s="155" t="str">
        <f t="shared" si="10"/>
        <v/>
      </c>
      <c r="N59" s="229" t="str">
        <f t="shared" si="11"/>
        <v/>
      </c>
      <c r="O59" s="229" t="str">
        <f t="shared" si="12"/>
        <v/>
      </c>
      <c r="P59" s="156" t="str">
        <f t="shared" si="13"/>
        <v/>
      </c>
      <c r="Q59" s="108"/>
    </row>
    <row r="60" spans="1:17" ht="15.75">
      <c r="A60" s="200">
        <v>35</v>
      </c>
      <c r="B60" s="211" t="str">
        <f>Pengetahuan!B60</f>
        <v/>
      </c>
      <c r="C60" s="259"/>
      <c r="D60" s="259"/>
      <c r="E60" s="259"/>
      <c r="F60" s="259"/>
      <c r="G60" s="259"/>
      <c r="H60" s="259"/>
      <c r="I60" s="259"/>
      <c r="J60" s="208">
        <f t="shared" si="7"/>
        <v>0</v>
      </c>
      <c r="K60" s="208" t="str">
        <f t="shared" si="8"/>
        <v/>
      </c>
      <c r="L60" s="208" t="str">
        <f t="shared" si="9"/>
        <v/>
      </c>
      <c r="M60" s="155" t="str">
        <f t="shared" si="10"/>
        <v/>
      </c>
      <c r="N60" s="229" t="str">
        <f t="shared" si="11"/>
        <v/>
      </c>
      <c r="O60" s="229" t="str">
        <f t="shared" si="12"/>
        <v/>
      </c>
      <c r="P60" s="156" t="str">
        <f t="shared" si="13"/>
        <v/>
      </c>
      <c r="Q60" s="108"/>
    </row>
    <row r="61" spans="1:17" ht="15.75">
      <c r="A61" s="200">
        <v>36</v>
      </c>
      <c r="B61" s="211" t="str">
        <f>Pengetahuan!B61</f>
        <v/>
      </c>
      <c r="C61" s="259"/>
      <c r="D61" s="259"/>
      <c r="E61" s="259"/>
      <c r="F61" s="259"/>
      <c r="G61" s="259"/>
      <c r="H61" s="259"/>
      <c r="I61" s="259"/>
      <c r="J61" s="208">
        <f t="shared" si="7"/>
        <v>0</v>
      </c>
      <c r="K61" s="208" t="str">
        <f t="shared" si="8"/>
        <v/>
      </c>
      <c r="L61" s="208" t="str">
        <f t="shared" si="9"/>
        <v/>
      </c>
      <c r="M61" s="155" t="str">
        <f t="shared" si="10"/>
        <v/>
      </c>
      <c r="N61" s="229" t="str">
        <f t="shared" si="11"/>
        <v/>
      </c>
      <c r="O61" s="229" t="str">
        <f t="shared" si="12"/>
        <v/>
      </c>
      <c r="P61" s="156" t="str">
        <f t="shared" si="13"/>
        <v/>
      </c>
      <c r="Q61" s="108"/>
    </row>
    <row r="62" spans="1:17" ht="15.75">
      <c r="A62" s="200">
        <v>37</v>
      </c>
      <c r="B62" s="211" t="str">
        <f>Pengetahuan!B62</f>
        <v/>
      </c>
      <c r="C62" s="259"/>
      <c r="D62" s="259"/>
      <c r="E62" s="259"/>
      <c r="F62" s="259"/>
      <c r="G62" s="259"/>
      <c r="H62" s="259"/>
      <c r="I62" s="259"/>
      <c r="J62" s="208">
        <f t="shared" si="7"/>
        <v>0</v>
      </c>
      <c r="K62" s="208" t="str">
        <f t="shared" si="8"/>
        <v/>
      </c>
      <c r="L62" s="208" t="str">
        <f t="shared" si="9"/>
        <v/>
      </c>
      <c r="M62" s="155" t="str">
        <f t="shared" si="10"/>
        <v/>
      </c>
      <c r="N62" s="229" t="str">
        <f t="shared" si="11"/>
        <v/>
      </c>
      <c r="O62" s="229" t="str">
        <f t="shared" si="12"/>
        <v/>
      </c>
      <c r="P62" s="156" t="str">
        <f t="shared" si="13"/>
        <v/>
      </c>
      <c r="Q62" s="108"/>
    </row>
    <row r="63" spans="1:17" ht="15.75">
      <c r="A63" s="200">
        <v>38</v>
      </c>
      <c r="B63" s="211" t="str">
        <f>Pengetahuan!B63</f>
        <v/>
      </c>
      <c r="C63" s="259"/>
      <c r="D63" s="259"/>
      <c r="E63" s="259"/>
      <c r="F63" s="259"/>
      <c r="G63" s="259"/>
      <c r="H63" s="259"/>
      <c r="I63" s="259"/>
      <c r="J63" s="208">
        <f t="shared" si="7"/>
        <v>0</v>
      </c>
      <c r="K63" s="208" t="str">
        <f t="shared" si="8"/>
        <v/>
      </c>
      <c r="L63" s="208" t="str">
        <f t="shared" si="9"/>
        <v/>
      </c>
      <c r="M63" s="155" t="str">
        <f t="shared" si="10"/>
        <v/>
      </c>
      <c r="N63" s="229" t="str">
        <f t="shared" si="11"/>
        <v/>
      </c>
      <c r="O63" s="229" t="str">
        <f t="shared" si="12"/>
        <v/>
      </c>
      <c r="P63" s="156" t="str">
        <f t="shared" si="13"/>
        <v/>
      </c>
      <c r="Q63" s="108"/>
    </row>
    <row r="64" spans="1:17" ht="15.75">
      <c r="A64" s="200">
        <v>39</v>
      </c>
      <c r="B64" s="211" t="str">
        <f>Pengetahuan!B64</f>
        <v/>
      </c>
      <c r="C64" s="259"/>
      <c r="D64" s="259"/>
      <c r="E64" s="259"/>
      <c r="F64" s="259"/>
      <c r="G64" s="259"/>
      <c r="H64" s="259"/>
      <c r="I64" s="259"/>
      <c r="J64" s="208">
        <f t="shared" si="7"/>
        <v>0</v>
      </c>
      <c r="K64" s="208" t="str">
        <f t="shared" si="8"/>
        <v/>
      </c>
      <c r="L64" s="208" t="str">
        <f t="shared" si="9"/>
        <v/>
      </c>
      <c r="M64" s="155" t="str">
        <f t="shared" si="10"/>
        <v/>
      </c>
      <c r="N64" s="229" t="str">
        <f t="shared" si="11"/>
        <v/>
      </c>
      <c r="O64" s="229" t="str">
        <f t="shared" si="12"/>
        <v/>
      </c>
      <c r="P64" s="156" t="str">
        <f t="shared" si="13"/>
        <v/>
      </c>
      <c r="Q64" s="108"/>
    </row>
    <row r="65" spans="1:17" ht="15.75">
      <c r="A65" s="200">
        <v>40</v>
      </c>
      <c r="B65" s="211" t="str">
        <f>Pengetahuan!B65</f>
        <v/>
      </c>
      <c r="C65" s="259"/>
      <c r="D65" s="259"/>
      <c r="E65" s="259"/>
      <c r="F65" s="259"/>
      <c r="G65" s="259"/>
      <c r="H65" s="259"/>
      <c r="I65" s="259"/>
      <c r="J65" s="208">
        <f t="shared" si="7"/>
        <v>0</v>
      </c>
      <c r="K65" s="208" t="str">
        <f t="shared" si="8"/>
        <v/>
      </c>
      <c r="L65" s="208" t="str">
        <f t="shared" si="9"/>
        <v/>
      </c>
      <c r="M65" s="155" t="str">
        <f t="shared" si="10"/>
        <v/>
      </c>
      <c r="N65" s="229" t="str">
        <f t="shared" si="11"/>
        <v/>
      </c>
      <c r="O65" s="229" t="str">
        <f t="shared" si="12"/>
        <v/>
      </c>
      <c r="P65" s="156" t="str">
        <f t="shared" si="13"/>
        <v/>
      </c>
      <c r="Q65" s="108"/>
    </row>
    <row r="66" spans="1:17">
      <c r="A66" s="211"/>
      <c r="B66" s="251" t="s">
        <v>99</v>
      </c>
      <c r="C66" s="252"/>
      <c r="D66" s="252"/>
      <c r="E66" s="252"/>
      <c r="F66" s="252"/>
      <c r="G66" s="252"/>
      <c r="H66" s="252"/>
      <c r="I66" s="252"/>
      <c r="J66" s="252"/>
      <c r="K66" s="253"/>
      <c r="L66" s="253"/>
      <c r="M66" s="253"/>
      <c r="N66" s="253"/>
      <c r="O66" s="253"/>
      <c r="P66" s="253"/>
      <c r="Q66" s="108"/>
    </row>
    <row r="67" spans="1:17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</row>
    <row r="68" spans="1:17">
      <c r="A68" s="108"/>
      <c r="B68" s="108" t="s">
        <v>126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 t="str">
        <f>Prj!N68</f>
        <v xml:space="preserve">Dompu,  </v>
      </c>
      <c r="O68" s="108"/>
      <c r="P68" s="108"/>
      <c r="Q68" s="108"/>
    </row>
    <row r="69" spans="1:17">
      <c r="A69" s="108"/>
      <c r="B69" s="108" t="str">
        <f>Rekap!D56</f>
        <v>Kepala Sekolah,</v>
      </c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 t="s">
        <v>127</v>
      </c>
      <c r="O69" s="108"/>
      <c r="P69" s="108"/>
      <c r="Q69" s="108"/>
    </row>
    <row r="70" spans="1:17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</row>
    <row r="71" spans="1:17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</row>
    <row r="72" spans="1:17">
      <c r="A72" s="108"/>
      <c r="B72" s="212" t="str">
        <f>Prj!B72</f>
        <v>H. Hasan, S.Pd</v>
      </c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 t="str">
        <f>Prj!N72</f>
        <v/>
      </c>
      <c r="O72" s="108"/>
      <c r="P72" s="108"/>
      <c r="Q72" s="108"/>
    </row>
    <row r="73" spans="1:17">
      <c r="A73" s="108"/>
      <c r="B73" s="108" t="str">
        <f>Prj!B73</f>
        <v>NIP.  196812311992021008</v>
      </c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 t="str">
        <f>Prj!N73</f>
        <v>NIP.</v>
      </c>
      <c r="O73" s="108"/>
      <c r="P73" s="108"/>
      <c r="Q73" s="108"/>
    </row>
    <row r="74" spans="1:17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</row>
  </sheetData>
  <sheetProtection password="CA29" sheet="1" objects="1" scenarios="1"/>
  <mergeCells count="26">
    <mergeCell ref="B1:P1"/>
    <mergeCell ref="B2:P2"/>
    <mergeCell ref="B3:P3"/>
    <mergeCell ref="B4:P4"/>
    <mergeCell ref="A22:A25"/>
    <mergeCell ref="B22:B23"/>
    <mergeCell ref="C22:C23"/>
    <mergeCell ref="D22:D23"/>
    <mergeCell ref="E22:E23"/>
    <mergeCell ref="F22:F23"/>
    <mergeCell ref="O22:O23"/>
    <mergeCell ref="P22:P23"/>
    <mergeCell ref="J22:J23"/>
    <mergeCell ref="C12:F12"/>
    <mergeCell ref="N12:Q12"/>
    <mergeCell ref="G22:G23"/>
    <mergeCell ref="H22:H23"/>
    <mergeCell ref="I22:I23"/>
    <mergeCell ref="K22:K23"/>
    <mergeCell ref="L22:L23"/>
    <mergeCell ref="N22:N23"/>
    <mergeCell ref="S24:AC24"/>
    <mergeCell ref="T25:V25"/>
    <mergeCell ref="W25:Y25"/>
    <mergeCell ref="Z25:AC25"/>
    <mergeCell ref="M22:M23"/>
  </mergeCells>
  <conditionalFormatting sqref="T26:T29">
    <cfRule type="cellIs" dxfId="19" priority="7" operator="equal">
      <formula>0</formula>
    </cfRule>
  </conditionalFormatting>
  <conditionalFormatting sqref="O26:O65">
    <cfRule type="cellIs" dxfId="18" priority="4" operator="greaterThan">
      <formula>0</formula>
    </cfRule>
  </conditionalFormatting>
  <conditionalFormatting sqref="M26:M65">
    <cfRule type="cellIs" dxfId="17" priority="5" operator="greaterThan">
      <formula>0</formula>
    </cfRule>
  </conditionalFormatting>
  <conditionalFormatting sqref="N26:N65">
    <cfRule type="cellIs" dxfId="16" priority="3" operator="greaterThan">
      <formula>0</formula>
    </cfRule>
  </conditionalFormatting>
  <conditionalFormatting sqref="P26:P65">
    <cfRule type="containsText" dxfId="15" priority="1" operator="containsText" text="Belum">
      <formula>NOT(ISERROR(SEARCH("Belum",P26)))</formula>
    </cfRule>
    <cfRule type="cellIs" dxfId="14" priority="2" operator="greaterThan">
      <formula>0</formula>
    </cfRule>
  </conditionalFormatting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"/>
  <sheetViews>
    <sheetView showRowColHeaders="0" zoomScale="70" zoomScaleNormal="70" workbookViewId="0"/>
  </sheetViews>
  <sheetFormatPr defaultRowHeight="15"/>
  <cols>
    <col min="1" max="1" width="4.5703125" style="54" bestFit="1" customWidth="1"/>
    <col min="2" max="2" width="29.42578125" style="54" bestFit="1" customWidth="1"/>
    <col min="3" max="6" width="9.42578125" style="54" bestFit="1" customWidth="1"/>
    <col min="7" max="9" width="9.140625" style="54"/>
    <col min="10" max="10" width="3.7109375" style="54" hidden="1" customWidth="1"/>
    <col min="11" max="11" width="5.5703125" style="54" bestFit="1" customWidth="1"/>
    <col min="12" max="12" width="7.140625" style="54" hidden="1" customWidth="1"/>
    <col min="13" max="13" width="7.140625" style="54" customWidth="1"/>
    <col min="14" max="14" width="5.140625" style="54" customWidth="1"/>
    <col min="15" max="15" width="9.140625" style="54"/>
    <col min="16" max="16" width="11.140625" style="54" bestFit="1" customWidth="1"/>
    <col min="17" max="16384" width="9.140625" style="54"/>
  </cols>
  <sheetData>
    <row r="1" spans="1:17" ht="15.75">
      <c r="A1" s="22"/>
      <c r="B1" s="594" t="str">
        <f>UK!B1</f>
        <v>DINAS DIKPORA KABUPATEN DOMPU</v>
      </c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5"/>
      <c r="P1" s="596"/>
      <c r="Q1" s="22"/>
    </row>
    <row r="2" spans="1:17" ht="28.5">
      <c r="A2" s="22"/>
      <c r="B2" s="597" t="str">
        <f>UK!B2</f>
        <v>SMPN 7 IT DOMPU</v>
      </c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9"/>
      <c r="Q2" s="22"/>
    </row>
    <row r="3" spans="1:17" ht="16.5" thickBot="1">
      <c r="A3" s="22"/>
      <c r="B3" s="600" t="str">
        <f>UK!B3</f>
        <v>Jln. Dorobata No.02 Kel. Kandai Satu Kab.Dompu</v>
      </c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2"/>
      <c r="Q3" s="22"/>
    </row>
    <row r="4" spans="1:17" ht="29.25" thickBot="1">
      <c r="A4" s="22"/>
      <c r="B4" s="603" t="s">
        <v>149</v>
      </c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5"/>
      <c r="Q4" s="22"/>
    </row>
    <row r="5" spans="1:17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7">
      <c r="A7" s="22"/>
      <c r="B7" s="23" t="s">
        <v>76</v>
      </c>
      <c r="C7" s="24" t="str">
        <f>Pengetahuan!C8</f>
        <v/>
      </c>
      <c r="D7" s="22"/>
      <c r="E7" s="22"/>
      <c r="F7" s="22"/>
      <c r="G7" s="23" t="s">
        <v>82</v>
      </c>
      <c r="H7" s="24" t="str">
        <f>Pengetahuan!X8</f>
        <v>1 (ganjil)</v>
      </c>
      <c r="I7" s="22"/>
      <c r="J7" s="22"/>
      <c r="K7" s="22"/>
      <c r="L7" s="23" t="s">
        <v>130</v>
      </c>
      <c r="M7" s="23"/>
      <c r="N7" s="47"/>
      <c r="O7" s="22"/>
      <c r="P7" s="22"/>
      <c r="Q7" s="22"/>
    </row>
    <row r="8" spans="1:17">
      <c r="A8" s="22"/>
      <c r="B8" s="23" t="s">
        <v>77</v>
      </c>
      <c r="C8" s="24" t="str">
        <f>Pengetahuan!C9</f>
        <v/>
      </c>
      <c r="D8" s="22"/>
      <c r="E8" s="22"/>
      <c r="F8" s="22"/>
      <c r="G8" s="23" t="s">
        <v>79</v>
      </c>
      <c r="H8" s="24" t="str">
        <f>Pengetahuan!X9</f>
        <v/>
      </c>
      <c r="I8" s="22"/>
      <c r="J8" s="22"/>
      <c r="K8" s="22"/>
      <c r="L8" s="23" t="s">
        <v>81</v>
      </c>
      <c r="M8" s="23"/>
      <c r="N8" s="47"/>
      <c r="O8" s="22"/>
      <c r="P8" s="22"/>
      <c r="Q8" s="22"/>
    </row>
    <row r="9" spans="1:17">
      <c r="A9" s="22"/>
      <c r="B9" s="23" t="s">
        <v>146</v>
      </c>
      <c r="C9" s="2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>
      <c r="A12" s="22"/>
      <c r="B12" s="22"/>
      <c r="C12" s="611" t="s">
        <v>150</v>
      </c>
      <c r="D12" s="611"/>
      <c r="E12" s="611"/>
      <c r="F12" s="611"/>
      <c r="G12" s="22"/>
      <c r="H12" s="22"/>
      <c r="I12" s="22"/>
      <c r="J12" s="22"/>
      <c r="K12" s="22"/>
      <c r="L12" s="22"/>
      <c r="M12" s="22"/>
      <c r="N12" s="611" t="s">
        <v>131</v>
      </c>
      <c r="O12" s="611"/>
      <c r="P12" s="611"/>
      <c r="Q12" s="611"/>
    </row>
    <row r="13" spans="1:17">
      <c r="A13" s="22"/>
      <c r="B13" s="23" t="s">
        <v>132</v>
      </c>
      <c r="C13" s="254"/>
      <c r="D13" s="44"/>
      <c r="E13" s="44"/>
      <c r="F13" s="44"/>
      <c r="G13" s="22"/>
      <c r="H13" s="22"/>
      <c r="I13" s="22"/>
      <c r="J13" s="22"/>
      <c r="K13" s="22"/>
      <c r="L13" s="22"/>
      <c r="M13" s="22"/>
      <c r="N13" s="49" t="s">
        <v>132</v>
      </c>
      <c r="O13" s="48" t="s">
        <v>134</v>
      </c>
      <c r="P13" s="48"/>
      <c r="Q13" s="48"/>
    </row>
    <row r="14" spans="1:17">
      <c r="A14" s="22"/>
      <c r="B14" s="23" t="s">
        <v>135</v>
      </c>
      <c r="C14" s="255"/>
      <c r="D14" s="45"/>
      <c r="E14" s="45"/>
      <c r="F14" s="45"/>
      <c r="G14" s="22"/>
      <c r="H14" s="22"/>
      <c r="I14" s="22"/>
      <c r="J14" s="22"/>
      <c r="K14" s="22"/>
      <c r="L14" s="22"/>
      <c r="M14" s="22"/>
      <c r="N14" s="49" t="s">
        <v>135</v>
      </c>
      <c r="O14" s="48" t="s">
        <v>136</v>
      </c>
      <c r="P14" s="48"/>
      <c r="Q14" s="48"/>
    </row>
    <row r="15" spans="1:17">
      <c r="A15" s="22"/>
      <c r="B15" s="23" t="s">
        <v>137</v>
      </c>
      <c r="C15" s="254"/>
      <c r="D15" s="44"/>
      <c r="E15" s="44"/>
      <c r="F15" s="44"/>
      <c r="G15" s="22"/>
      <c r="H15" s="22"/>
      <c r="I15" s="22"/>
      <c r="J15" s="22"/>
      <c r="K15" s="22"/>
      <c r="L15" s="22"/>
      <c r="M15" s="22"/>
      <c r="N15" s="49" t="s">
        <v>137</v>
      </c>
      <c r="O15" s="48" t="s">
        <v>138</v>
      </c>
      <c r="P15" s="48"/>
      <c r="Q15" s="48"/>
    </row>
    <row r="16" spans="1:17">
      <c r="A16" s="22"/>
      <c r="B16" s="23" t="s">
        <v>139</v>
      </c>
      <c r="C16" s="255"/>
      <c r="D16" s="45"/>
      <c r="E16" s="45"/>
      <c r="F16" s="45"/>
      <c r="G16" s="22"/>
      <c r="H16" s="22"/>
      <c r="I16" s="22"/>
      <c r="J16" s="22"/>
      <c r="K16" s="22"/>
      <c r="L16" s="22"/>
      <c r="M16" s="22"/>
      <c r="N16" s="49" t="s">
        <v>139</v>
      </c>
      <c r="O16" s="48" t="s">
        <v>140</v>
      </c>
      <c r="P16" s="48"/>
      <c r="Q16" s="48"/>
    </row>
    <row r="17" spans="1:29">
      <c r="A17" s="22"/>
      <c r="B17" s="23" t="s">
        <v>141</v>
      </c>
      <c r="C17" s="254"/>
      <c r="D17" s="44"/>
      <c r="E17" s="44"/>
      <c r="F17" s="44"/>
      <c r="G17" s="22"/>
      <c r="H17" s="22"/>
      <c r="I17" s="22"/>
      <c r="J17" s="22"/>
      <c r="K17" s="22"/>
      <c r="L17" s="22"/>
      <c r="M17" s="22"/>
      <c r="N17" s="49"/>
      <c r="O17" s="48"/>
      <c r="P17" s="48"/>
      <c r="Q17" s="48"/>
    </row>
    <row r="18" spans="1:29">
      <c r="A18" s="22"/>
      <c r="B18" s="23" t="s">
        <v>142</v>
      </c>
      <c r="C18" s="255"/>
      <c r="D18" s="45"/>
      <c r="E18" s="45"/>
      <c r="F18" s="45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29">
      <c r="A19" s="22"/>
      <c r="B19" s="23" t="s">
        <v>143</v>
      </c>
      <c r="C19" s="254"/>
      <c r="D19" s="44"/>
      <c r="E19" s="44"/>
      <c r="F19" s="44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29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29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29" ht="39.950000000000003" customHeight="1">
      <c r="A22" s="606" t="s">
        <v>91</v>
      </c>
      <c r="B22" s="609" t="s">
        <v>147</v>
      </c>
      <c r="C22" s="565" t="str">
        <f>IF(C13="","",C13)</f>
        <v/>
      </c>
      <c r="D22" s="565" t="str">
        <f>IF(C14="","",C14)</f>
        <v/>
      </c>
      <c r="E22" s="565" t="str">
        <f>IF(C15="","",C15)</f>
        <v/>
      </c>
      <c r="F22" s="565" t="str">
        <f>IF(C16="","",C16)</f>
        <v/>
      </c>
      <c r="G22" s="565" t="str">
        <f>IF(C17="","",C17)</f>
        <v/>
      </c>
      <c r="H22" s="565" t="str">
        <f>IF(C18="","",C18)</f>
        <v/>
      </c>
      <c r="I22" s="565" t="str">
        <f>IF(C19="","",C19)</f>
        <v/>
      </c>
      <c r="J22" s="592" t="s">
        <v>107</v>
      </c>
      <c r="K22" s="592" t="s">
        <v>107</v>
      </c>
      <c r="L22" s="587" t="s">
        <v>97</v>
      </c>
      <c r="M22" s="587" t="s">
        <v>97</v>
      </c>
      <c r="N22" s="587" t="s">
        <v>144</v>
      </c>
      <c r="O22" s="587" t="s">
        <v>98</v>
      </c>
      <c r="P22" s="587" t="s">
        <v>145</v>
      </c>
      <c r="Q22" s="22"/>
    </row>
    <row r="23" spans="1:29" ht="39.950000000000003" customHeight="1">
      <c r="A23" s="607"/>
      <c r="B23" s="610"/>
      <c r="C23" s="566"/>
      <c r="D23" s="566"/>
      <c r="E23" s="566"/>
      <c r="F23" s="566"/>
      <c r="G23" s="566"/>
      <c r="H23" s="566"/>
      <c r="I23" s="566"/>
      <c r="J23" s="593"/>
      <c r="K23" s="593"/>
      <c r="L23" s="588"/>
      <c r="M23" s="588"/>
      <c r="N23" s="588"/>
      <c r="O23" s="588"/>
      <c r="P23" s="588"/>
      <c r="Q23" s="22"/>
    </row>
    <row r="24" spans="1:29">
      <c r="A24" s="607"/>
      <c r="B24" s="50" t="s">
        <v>148</v>
      </c>
      <c r="C24" s="257">
        <v>4</v>
      </c>
      <c r="D24" s="258"/>
      <c r="E24" s="258"/>
      <c r="F24" s="258"/>
      <c r="G24" s="258"/>
      <c r="H24" s="258"/>
      <c r="I24" s="258"/>
      <c r="J24" s="41">
        <f>IF(SUM(C24:I24)="","",SUM(C24:I24))</f>
        <v>4</v>
      </c>
      <c r="K24" s="46">
        <f>IF(J24=0,"",J24)</f>
        <v>4</v>
      </c>
      <c r="L24" s="41"/>
      <c r="M24" s="41"/>
      <c r="N24" s="41"/>
      <c r="O24" s="41"/>
      <c r="P24" s="41"/>
      <c r="Q24" s="22"/>
      <c r="S24" s="412" t="s">
        <v>31</v>
      </c>
      <c r="T24" s="412"/>
      <c r="U24" s="412"/>
      <c r="V24" s="412"/>
      <c r="W24" s="412"/>
      <c r="X24" s="412"/>
      <c r="Y24" s="412"/>
      <c r="Z24" s="412"/>
      <c r="AA24" s="412"/>
      <c r="AB24" s="412"/>
      <c r="AC24" s="412"/>
    </row>
    <row r="25" spans="1:29">
      <c r="A25" s="608"/>
      <c r="B25" s="8" t="s">
        <v>2</v>
      </c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3"/>
      <c r="Q25" s="22"/>
      <c r="S25" s="147" t="s">
        <v>32</v>
      </c>
      <c r="T25" s="589" t="s">
        <v>13</v>
      </c>
      <c r="U25" s="590"/>
      <c r="V25" s="591"/>
      <c r="W25" s="449" t="s">
        <v>7</v>
      </c>
      <c r="X25" s="449"/>
      <c r="Y25" s="449"/>
      <c r="Z25" s="450" t="s">
        <v>8</v>
      </c>
      <c r="AA25" s="450"/>
      <c r="AB25" s="450"/>
      <c r="AC25" s="450"/>
    </row>
    <row r="26" spans="1:29" ht="16.5">
      <c r="A26" s="214">
        <v>1</v>
      </c>
      <c r="B26" s="34" t="str">
        <f>UK!B26</f>
        <v>ADID AKBAR</v>
      </c>
      <c r="C26" s="259"/>
      <c r="D26" s="259"/>
      <c r="E26" s="259"/>
      <c r="F26" s="259"/>
      <c r="G26" s="259"/>
      <c r="H26" s="259"/>
      <c r="I26" s="259"/>
      <c r="J26" s="40">
        <f>IF(SUM(C26:I26)="","",SUM(C26:I26))</f>
        <v>0</v>
      </c>
      <c r="K26" s="40" t="str">
        <f>IF(J26=0,"",J26)</f>
        <v/>
      </c>
      <c r="L26" s="40" t="str">
        <f>IFERROR((K26/$K$24)*100,"")</f>
        <v/>
      </c>
      <c r="M26" s="155" t="str">
        <f>IFERROR(ROUND(IF(L26="","",L26),0),"")</f>
        <v/>
      </c>
      <c r="N26" s="229" t="str">
        <f>IF(M26&lt;$V$29,"1",IF(M26&lt;$V$28,"2",IF(M26&lt;$V$27,"3",IF(M26&lt;$V$26,"4",""))))</f>
        <v/>
      </c>
      <c r="O26" s="229" t="str">
        <f>IF(M26&lt;$V$29,"D",IF(M26&lt;$V$28,"C",IF(M26&lt;$V$27,"B",IF(M26&lt;$V$26,"A",""))))</f>
        <v/>
      </c>
      <c r="P26" s="156" t="str">
        <f>IF(M26="","",IF(M26&lt;$T$28,"Belum Tuntas","Tuntas"))</f>
        <v/>
      </c>
      <c r="Q26" s="22"/>
      <c r="S26" s="147" t="s">
        <v>33</v>
      </c>
      <c r="T26" s="148">
        <f>Pengetahuan!AO27</f>
        <v>89</v>
      </c>
      <c r="U26" s="149" t="s">
        <v>210</v>
      </c>
      <c r="V26" s="148">
        <v>101</v>
      </c>
      <c r="W26" s="150">
        <f>T26</f>
        <v>89</v>
      </c>
      <c r="X26" s="151" t="s">
        <v>210</v>
      </c>
      <c r="Y26" s="150">
        <f>V26</f>
        <v>101</v>
      </c>
      <c r="Z26" s="152" t="s">
        <v>37</v>
      </c>
      <c r="AA26" s="153" t="s">
        <v>38</v>
      </c>
      <c r="AB26" s="188">
        <v>4</v>
      </c>
      <c r="AC26" s="154" t="s">
        <v>39</v>
      </c>
    </row>
    <row r="27" spans="1:29" ht="16.5">
      <c r="A27" s="214">
        <v>2</v>
      </c>
      <c r="B27" s="34" t="str">
        <f>UK!B27</f>
        <v>ABDUL AZZIZ</v>
      </c>
      <c r="C27" s="259"/>
      <c r="D27" s="259"/>
      <c r="E27" s="259"/>
      <c r="F27" s="259"/>
      <c r="G27" s="259"/>
      <c r="H27" s="259"/>
      <c r="I27" s="259"/>
      <c r="J27" s="40">
        <f t="shared" ref="J27:J53" si="0">IF(SUM(C27:I27)="","",SUM(C27:I27))</f>
        <v>0</v>
      </c>
      <c r="K27" s="40" t="str">
        <f t="shared" ref="K27:K53" si="1">IF(J27=0,"",J27)</f>
        <v/>
      </c>
      <c r="L27" s="40" t="str">
        <f t="shared" ref="L27:L53" si="2">IFERROR((K27/$K$24)*100,"")</f>
        <v/>
      </c>
      <c r="M27" s="155" t="str">
        <f t="shared" ref="M27:M53" si="3">IFERROR(ROUND(IF(L27="","",L27),0),"")</f>
        <v/>
      </c>
      <c r="N27" s="229" t="str">
        <f t="shared" ref="N27:N53" si="4">IF(M27&lt;$V$29,"1",IF(M27&lt;$V$28,"2",IF(M27&lt;$V$27,"3",IF(M27&lt;$V$26,"4",""))))</f>
        <v/>
      </c>
      <c r="O27" s="229" t="str">
        <f t="shared" ref="O27:O53" si="5">IF(M27&lt;$V$29,"D",IF(M27&lt;$V$28,"C",IF(M27&lt;$V$27,"B",IF(M27&lt;$V$26,"A",""))))</f>
        <v/>
      </c>
      <c r="P27" s="156" t="str">
        <f t="shared" ref="P27:P53" si="6">IF(M27="","",IF(M27&lt;$T$28,"Belum Tuntas","Tuntas"))</f>
        <v/>
      </c>
      <c r="Q27" s="22"/>
      <c r="S27" s="147" t="s">
        <v>34</v>
      </c>
      <c r="T27" s="148">
        <f>Pengetahuan!AO28</f>
        <v>84</v>
      </c>
      <c r="U27" s="149" t="s">
        <v>210</v>
      </c>
      <c r="V27" s="148">
        <f>T26</f>
        <v>89</v>
      </c>
      <c r="W27" s="150">
        <f>T27</f>
        <v>84</v>
      </c>
      <c r="X27" s="151" t="s">
        <v>210</v>
      </c>
      <c r="Y27" s="150">
        <f>T26</f>
        <v>89</v>
      </c>
      <c r="Z27" s="152" t="s">
        <v>37</v>
      </c>
      <c r="AA27" s="153" t="s">
        <v>38</v>
      </c>
      <c r="AB27" s="188">
        <v>3</v>
      </c>
      <c r="AC27" s="154" t="s">
        <v>34</v>
      </c>
    </row>
    <row r="28" spans="1:29" ht="16.5">
      <c r="A28" s="214">
        <v>3</v>
      </c>
      <c r="B28" s="34" t="str">
        <f>UK!B28</f>
        <v>AFRIZAL</v>
      </c>
      <c r="C28" s="259"/>
      <c r="D28" s="259"/>
      <c r="E28" s="259"/>
      <c r="F28" s="259"/>
      <c r="G28" s="259"/>
      <c r="H28" s="259"/>
      <c r="I28" s="259"/>
      <c r="J28" s="40">
        <f t="shared" si="0"/>
        <v>0</v>
      </c>
      <c r="K28" s="40" t="str">
        <f t="shared" si="1"/>
        <v/>
      </c>
      <c r="L28" s="40" t="str">
        <f t="shared" si="2"/>
        <v/>
      </c>
      <c r="M28" s="155" t="str">
        <f t="shared" si="3"/>
        <v/>
      </c>
      <c r="N28" s="229" t="str">
        <f t="shared" si="4"/>
        <v/>
      </c>
      <c r="O28" s="229" t="str">
        <f t="shared" si="5"/>
        <v/>
      </c>
      <c r="P28" s="156" t="str">
        <f t="shared" si="6"/>
        <v/>
      </c>
      <c r="Q28" s="22"/>
      <c r="S28" s="147" t="s">
        <v>35</v>
      </c>
      <c r="T28" s="148">
        <f>Pengetahuan!AO29</f>
        <v>76</v>
      </c>
      <c r="U28" s="149" t="s">
        <v>210</v>
      </c>
      <c r="V28" s="148">
        <f>T27</f>
        <v>84</v>
      </c>
      <c r="W28" s="150">
        <f>T28</f>
        <v>76</v>
      </c>
      <c r="X28" s="151" t="s">
        <v>210</v>
      </c>
      <c r="Y28" s="150">
        <f>T27</f>
        <v>84</v>
      </c>
      <c r="Z28" s="152" t="s">
        <v>37</v>
      </c>
      <c r="AA28" s="153" t="s">
        <v>38</v>
      </c>
      <c r="AB28" s="188">
        <v>2</v>
      </c>
      <c r="AC28" s="154" t="s">
        <v>35</v>
      </c>
    </row>
    <row r="29" spans="1:29" ht="16.5">
      <c r="A29" s="214">
        <v>4</v>
      </c>
      <c r="B29" s="34" t="str">
        <f>UK!B29</f>
        <v>APRILNINGSIH SUSILAWATI</v>
      </c>
      <c r="C29" s="259"/>
      <c r="D29" s="259"/>
      <c r="E29" s="259"/>
      <c r="F29" s="259"/>
      <c r="G29" s="259"/>
      <c r="H29" s="259"/>
      <c r="I29" s="259"/>
      <c r="J29" s="40">
        <f t="shared" si="0"/>
        <v>0</v>
      </c>
      <c r="K29" s="40" t="str">
        <f t="shared" si="1"/>
        <v/>
      </c>
      <c r="L29" s="40" t="str">
        <f t="shared" si="2"/>
        <v/>
      </c>
      <c r="M29" s="155" t="str">
        <f t="shared" si="3"/>
        <v/>
      </c>
      <c r="N29" s="229" t="str">
        <f t="shared" si="4"/>
        <v/>
      </c>
      <c r="O29" s="229" t="str">
        <f t="shared" si="5"/>
        <v/>
      </c>
      <c r="P29" s="156" t="str">
        <f t="shared" si="6"/>
        <v/>
      </c>
      <c r="Q29" s="22"/>
      <c r="S29" s="147" t="s">
        <v>36</v>
      </c>
      <c r="T29" s="148">
        <f>Pengetahuan!AO30</f>
        <v>0</v>
      </c>
      <c r="U29" s="149" t="s">
        <v>210</v>
      </c>
      <c r="V29" s="148">
        <f>T28</f>
        <v>76</v>
      </c>
      <c r="W29" s="150">
        <f>T29</f>
        <v>0</v>
      </c>
      <c r="X29" s="151" t="s">
        <v>210</v>
      </c>
      <c r="Y29" s="150">
        <f>T28</f>
        <v>76</v>
      </c>
      <c r="Z29" s="152" t="s">
        <v>37</v>
      </c>
      <c r="AA29" s="153" t="s">
        <v>38</v>
      </c>
      <c r="AB29" s="188">
        <v>1</v>
      </c>
      <c r="AC29" s="154" t="s">
        <v>40</v>
      </c>
    </row>
    <row r="30" spans="1:29" ht="15.75">
      <c r="A30" s="214">
        <v>5</v>
      </c>
      <c r="B30" s="34" t="str">
        <f>UK!B30</f>
        <v>ANDRA SAPUTRA</v>
      </c>
      <c r="C30" s="259"/>
      <c r="D30" s="259"/>
      <c r="E30" s="259"/>
      <c r="F30" s="259"/>
      <c r="G30" s="259"/>
      <c r="H30" s="259"/>
      <c r="I30" s="259"/>
      <c r="J30" s="40">
        <f t="shared" si="0"/>
        <v>0</v>
      </c>
      <c r="K30" s="40" t="str">
        <f t="shared" si="1"/>
        <v/>
      </c>
      <c r="L30" s="40" t="str">
        <f t="shared" si="2"/>
        <v/>
      </c>
      <c r="M30" s="155" t="str">
        <f t="shared" si="3"/>
        <v/>
      </c>
      <c r="N30" s="229" t="str">
        <f t="shared" si="4"/>
        <v/>
      </c>
      <c r="O30" s="229" t="str">
        <f t="shared" si="5"/>
        <v/>
      </c>
      <c r="P30" s="156" t="str">
        <f t="shared" si="6"/>
        <v/>
      </c>
      <c r="Q30" s="22"/>
    </row>
    <row r="31" spans="1:29" ht="15.75">
      <c r="A31" s="214">
        <v>6</v>
      </c>
      <c r="B31" s="34" t="str">
        <f>UK!B31</f>
        <v>Aulia Putri Ramadani</v>
      </c>
      <c r="C31" s="259"/>
      <c r="D31" s="259"/>
      <c r="E31" s="259"/>
      <c r="F31" s="259"/>
      <c r="G31" s="259"/>
      <c r="H31" s="259"/>
      <c r="I31" s="259"/>
      <c r="J31" s="40">
        <f t="shared" si="0"/>
        <v>0</v>
      </c>
      <c r="K31" s="40" t="str">
        <f t="shared" si="1"/>
        <v/>
      </c>
      <c r="L31" s="40" t="str">
        <f t="shared" si="2"/>
        <v/>
      </c>
      <c r="M31" s="155" t="str">
        <f t="shared" si="3"/>
        <v/>
      </c>
      <c r="N31" s="229" t="str">
        <f t="shared" si="4"/>
        <v/>
      </c>
      <c r="O31" s="229" t="str">
        <f t="shared" si="5"/>
        <v/>
      </c>
      <c r="P31" s="156" t="str">
        <f t="shared" si="6"/>
        <v/>
      </c>
      <c r="Q31" s="22"/>
    </row>
    <row r="32" spans="1:29" ht="15.75">
      <c r="A32" s="214">
        <v>7</v>
      </c>
      <c r="B32" s="34" t="str">
        <f>UK!B32</f>
        <v>Azhar</v>
      </c>
      <c r="C32" s="259"/>
      <c r="D32" s="259"/>
      <c r="E32" s="259"/>
      <c r="F32" s="259"/>
      <c r="G32" s="259"/>
      <c r="H32" s="259"/>
      <c r="I32" s="259"/>
      <c r="J32" s="40">
        <f t="shared" si="0"/>
        <v>0</v>
      </c>
      <c r="K32" s="40" t="str">
        <f t="shared" si="1"/>
        <v/>
      </c>
      <c r="L32" s="40" t="str">
        <f t="shared" si="2"/>
        <v/>
      </c>
      <c r="M32" s="155" t="str">
        <f t="shared" si="3"/>
        <v/>
      </c>
      <c r="N32" s="229" t="str">
        <f t="shared" si="4"/>
        <v/>
      </c>
      <c r="O32" s="229" t="str">
        <f t="shared" si="5"/>
        <v/>
      </c>
      <c r="P32" s="156" t="str">
        <f t="shared" si="6"/>
        <v/>
      </c>
      <c r="Q32" s="22"/>
    </row>
    <row r="33" spans="1:17" ht="15.75">
      <c r="A33" s="214">
        <v>8</v>
      </c>
      <c r="B33" s="34" t="str">
        <f>UK!B33</f>
        <v>DINDA PUTRI</v>
      </c>
      <c r="C33" s="259"/>
      <c r="D33" s="259"/>
      <c r="E33" s="259"/>
      <c r="F33" s="259"/>
      <c r="G33" s="259"/>
      <c r="H33" s="259"/>
      <c r="I33" s="259" t="s">
        <v>225</v>
      </c>
      <c r="J33" s="40">
        <f t="shared" si="0"/>
        <v>0</v>
      </c>
      <c r="K33" s="40" t="str">
        <f t="shared" si="1"/>
        <v/>
      </c>
      <c r="L33" s="40" t="str">
        <f t="shared" si="2"/>
        <v/>
      </c>
      <c r="M33" s="155" t="str">
        <f t="shared" si="3"/>
        <v/>
      </c>
      <c r="N33" s="229" t="str">
        <f t="shared" si="4"/>
        <v/>
      </c>
      <c r="O33" s="229" t="str">
        <f t="shared" si="5"/>
        <v/>
      </c>
      <c r="P33" s="156" t="str">
        <f t="shared" si="6"/>
        <v/>
      </c>
      <c r="Q33" s="22"/>
    </row>
    <row r="34" spans="1:17" ht="15.75">
      <c r="A34" s="214">
        <v>9</v>
      </c>
      <c r="B34" s="34" t="str">
        <f>UK!B34</f>
        <v>DONI</v>
      </c>
      <c r="C34" s="259"/>
      <c r="D34" s="259"/>
      <c r="E34" s="259"/>
      <c r="F34" s="259"/>
      <c r="G34" s="259"/>
      <c r="H34" s="259"/>
      <c r="I34" s="259"/>
      <c r="J34" s="40">
        <f t="shared" si="0"/>
        <v>0</v>
      </c>
      <c r="K34" s="40" t="str">
        <f t="shared" si="1"/>
        <v/>
      </c>
      <c r="L34" s="40" t="str">
        <f t="shared" si="2"/>
        <v/>
      </c>
      <c r="M34" s="155" t="str">
        <f t="shared" si="3"/>
        <v/>
      </c>
      <c r="N34" s="229" t="str">
        <f t="shared" si="4"/>
        <v/>
      </c>
      <c r="O34" s="229" t="str">
        <f t="shared" si="5"/>
        <v/>
      </c>
      <c r="P34" s="156" t="str">
        <f t="shared" si="6"/>
        <v/>
      </c>
      <c r="Q34" s="22"/>
    </row>
    <row r="35" spans="1:17" ht="15.75">
      <c r="A35" s="214">
        <v>10</v>
      </c>
      <c r="B35" s="34" t="str">
        <f>UK!B35</f>
        <v xml:space="preserve">ERIKA PUTRI </v>
      </c>
      <c r="C35" s="259"/>
      <c r="D35" s="259"/>
      <c r="E35" s="259"/>
      <c r="F35" s="259"/>
      <c r="G35" s="259"/>
      <c r="H35" s="259"/>
      <c r="I35" s="259"/>
      <c r="J35" s="40">
        <f t="shared" si="0"/>
        <v>0</v>
      </c>
      <c r="K35" s="40" t="str">
        <f t="shared" si="1"/>
        <v/>
      </c>
      <c r="L35" s="40" t="str">
        <f t="shared" si="2"/>
        <v/>
      </c>
      <c r="M35" s="155" t="str">
        <f t="shared" si="3"/>
        <v/>
      </c>
      <c r="N35" s="229" t="str">
        <f t="shared" si="4"/>
        <v/>
      </c>
      <c r="O35" s="229" t="str">
        <f t="shared" si="5"/>
        <v/>
      </c>
      <c r="P35" s="156" t="str">
        <f t="shared" si="6"/>
        <v/>
      </c>
      <c r="Q35" s="22"/>
    </row>
    <row r="36" spans="1:17" ht="15.75">
      <c r="A36" s="214">
        <v>11</v>
      </c>
      <c r="B36" s="34" t="str">
        <f>UK!B36</f>
        <v>faizah Anggriani</v>
      </c>
      <c r="C36" s="259"/>
      <c r="D36" s="259"/>
      <c r="E36" s="259"/>
      <c r="F36" s="259"/>
      <c r="G36" s="259"/>
      <c r="H36" s="259"/>
      <c r="I36" s="259"/>
      <c r="J36" s="40">
        <f t="shared" si="0"/>
        <v>0</v>
      </c>
      <c r="K36" s="40" t="str">
        <f t="shared" si="1"/>
        <v/>
      </c>
      <c r="L36" s="40" t="str">
        <f t="shared" si="2"/>
        <v/>
      </c>
      <c r="M36" s="155" t="str">
        <f t="shared" si="3"/>
        <v/>
      </c>
      <c r="N36" s="229" t="str">
        <f t="shared" si="4"/>
        <v/>
      </c>
      <c r="O36" s="229" t="str">
        <f t="shared" si="5"/>
        <v/>
      </c>
      <c r="P36" s="156" t="str">
        <f t="shared" si="6"/>
        <v/>
      </c>
      <c r="Q36" s="22"/>
    </row>
    <row r="37" spans="1:17" ht="15.75">
      <c r="A37" s="214">
        <v>12</v>
      </c>
      <c r="B37" s="34" t="str">
        <f>UK!B37</f>
        <v>Fatun</v>
      </c>
      <c r="C37" s="259"/>
      <c r="D37" s="259"/>
      <c r="E37" s="259"/>
      <c r="F37" s="259"/>
      <c r="G37" s="259"/>
      <c r="H37" s="259"/>
      <c r="I37" s="259"/>
      <c r="J37" s="40">
        <f t="shared" si="0"/>
        <v>0</v>
      </c>
      <c r="K37" s="40" t="str">
        <f t="shared" si="1"/>
        <v/>
      </c>
      <c r="L37" s="40" t="str">
        <f t="shared" si="2"/>
        <v/>
      </c>
      <c r="M37" s="155" t="str">
        <f t="shared" si="3"/>
        <v/>
      </c>
      <c r="N37" s="229" t="str">
        <f t="shared" si="4"/>
        <v/>
      </c>
      <c r="O37" s="229" t="str">
        <f t="shared" si="5"/>
        <v/>
      </c>
      <c r="P37" s="156" t="str">
        <f t="shared" si="6"/>
        <v/>
      </c>
      <c r="Q37" s="22"/>
    </row>
    <row r="38" spans="1:17" ht="15.75">
      <c r="A38" s="214">
        <v>13</v>
      </c>
      <c r="B38" s="34" t="str">
        <f>UK!B38</f>
        <v>FEBRIANTI</v>
      </c>
      <c r="C38" s="259"/>
      <c r="D38" s="259"/>
      <c r="E38" s="259"/>
      <c r="F38" s="259"/>
      <c r="G38" s="259"/>
      <c r="H38" s="259"/>
      <c r="I38" s="259"/>
      <c r="J38" s="40">
        <f t="shared" si="0"/>
        <v>0</v>
      </c>
      <c r="K38" s="40" t="str">
        <f t="shared" si="1"/>
        <v/>
      </c>
      <c r="L38" s="40" t="str">
        <f t="shared" si="2"/>
        <v/>
      </c>
      <c r="M38" s="155" t="str">
        <f t="shared" si="3"/>
        <v/>
      </c>
      <c r="N38" s="229" t="str">
        <f t="shared" si="4"/>
        <v/>
      </c>
      <c r="O38" s="229" t="str">
        <f t="shared" si="5"/>
        <v/>
      </c>
      <c r="P38" s="156" t="str">
        <f t="shared" si="6"/>
        <v/>
      </c>
      <c r="Q38" s="22"/>
    </row>
    <row r="39" spans="1:17" ht="15.75">
      <c r="A39" s="214">
        <v>14</v>
      </c>
      <c r="B39" s="34" t="str">
        <f>UK!B39</f>
        <v>HALIMA TUSA'ADIAH</v>
      </c>
      <c r="C39" s="259"/>
      <c r="D39" s="259"/>
      <c r="E39" s="259"/>
      <c r="F39" s="259"/>
      <c r="G39" s="259"/>
      <c r="H39" s="259"/>
      <c r="I39" s="259"/>
      <c r="J39" s="40">
        <f t="shared" si="0"/>
        <v>0</v>
      </c>
      <c r="K39" s="40" t="str">
        <f t="shared" si="1"/>
        <v/>
      </c>
      <c r="L39" s="40" t="str">
        <f t="shared" si="2"/>
        <v/>
      </c>
      <c r="M39" s="155" t="str">
        <f t="shared" si="3"/>
        <v/>
      </c>
      <c r="N39" s="229" t="str">
        <f t="shared" si="4"/>
        <v/>
      </c>
      <c r="O39" s="229" t="str">
        <f t="shared" si="5"/>
        <v/>
      </c>
      <c r="P39" s="156" t="str">
        <f t="shared" si="6"/>
        <v/>
      </c>
      <c r="Q39" s="22"/>
    </row>
    <row r="40" spans="1:17" ht="15.75">
      <c r="A40" s="214">
        <v>15</v>
      </c>
      <c r="B40" s="34" t="str">
        <f>UK!B40</f>
        <v>Intan</v>
      </c>
      <c r="C40" s="259"/>
      <c r="D40" s="259"/>
      <c r="E40" s="259"/>
      <c r="F40" s="259"/>
      <c r="G40" s="259"/>
      <c r="H40" s="259"/>
      <c r="I40" s="259"/>
      <c r="J40" s="40">
        <f t="shared" si="0"/>
        <v>0</v>
      </c>
      <c r="K40" s="40" t="str">
        <f t="shared" si="1"/>
        <v/>
      </c>
      <c r="L40" s="40" t="str">
        <f t="shared" si="2"/>
        <v/>
      </c>
      <c r="M40" s="155" t="str">
        <f t="shared" si="3"/>
        <v/>
      </c>
      <c r="N40" s="229" t="str">
        <f t="shared" si="4"/>
        <v/>
      </c>
      <c r="O40" s="229" t="str">
        <f t="shared" si="5"/>
        <v/>
      </c>
      <c r="P40" s="156" t="str">
        <f t="shared" si="6"/>
        <v/>
      </c>
      <c r="Q40" s="22"/>
    </row>
    <row r="41" spans="1:17" ht="15.75">
      <c r="A41" s="214">
        <v>16</v>
      </c>
      <c r="B41" s="34" t="str">
        <f>UK!B41</f>
        <v>JENG RATU ANGGRAINI</v>
      </c>
      <c r="C41" s="259"/>
      <c r="D41" s="259"/>
      <c r="E41" s="259"/>
      <c r="F41" s="259"/>
      <c r="G41" s="259"/>
      <c r="H41" s="259"/>
      <c r="I41" s="259"/>
      <c r="J41" s="40">
        <f t="shared" si="0"/>
        <v>0</v>
      </c>
      <c r="K41" s="40" t="str">
        <f t="shared" si="1"/>
        <v/>
      </c>
      <c r="L41" s="40" t="str">
        <f t="shared" si="2"/>
        <v/>
      </c>
      <c r="M41" s="155" t="str">
        <f t="shared" si="3"/>
        <v/>
      </c>
      <c r="N41" s="229" t="str">
        <f t="shared" si="4"/>
        <v/>
      </c>
      <c r="O41" s="229" t="str">
        <f t="shared" si="5"/>
        <v/>
      </c>
      <c r="P41" s="156" t="str">
        <f t="shared" si="6"/>
        <v/>
      </c>
      <c r="Q41" s="22"/>
    </row>
    <row r="42" spans="1:17" ht="15.75">
      <c r="A42" s="214">
        <v>17</v>
      </c>
      <c r="B42" s="34" t="str">
        <f>UK!B42</f>
        <v>KHAIRIL ANHAR</v>
      </c>
      <c r="C42" s="259"/>
      <c r="D42" s="259"/>
      <c r="E42" s="259"/>
      <c r="F42" s="259"/>
      <c r="G42" s="259"/>
      <c r="H42" s="259"/>
      <c r="I42" s="259"/>
      <c r="J42" s="40">
        <f t="shared" si="0"/>
        <v>0</v>
      </c>
      <c r="K42" s="40" t="str">
        <f t="shared" si="1"/>
        <v/>
      </c>
      <c r="L42" s="40" t="str">
        <f t="shared" si="2"/>
        <v/>
      </c>
      <c r="M42" s="155" t="str">
        <f t="shared" si="3"/>
        <v/>
      </c>
      <c r="N42" s="229" t="str">
        <f t="shared" si="4"/>
        <v/>
      </c>
      <c r="O42" s="229" t="str">
        <f t="shared" si="5"/>
        <v/>
      </c>
      <c r="P42" s="156" t="str">
        <f t="shared" si="6"/>
        <v/>
      </c>
      <c r="Q42" s="22"/>
    </row>
    <row r="43" spans="1:17" ht="15.75">
      <c r="A43" s="214">
        <v>18</v>
      </c>
      <c r="B43" s="34" t="str">
        <f>UK!B43</f>
        <v>M. FAJRI RAHMAN</v>
      </c>
      <c r="C43" s="259"/>
      <c r="D43" s="259"/>
      <c r="E43" s="259"/>
      <c r="F43" s="259"/>
      <c r="G43" s="259"/>
      <c r="H43" s="259"/>
      <c r="I43" s="259"/>
      <c r="J43" s="40">
        <f t="shared" si="0"/>
        <v>0</v>
      </c>
      <c r="K43" s="40" t="str">
        <f t="shared" si="1"/>
        <v/>
      </c>
      <c r="L43" s="40" t="str">
        <f t="shared" si="2"/>
        <v/>
      </c>
      <c r="M43" s="155" t="str">
        <f t="shared" si="3"/>
        <v/>
      </c>
      <c r="N43" s="229" t="str">
        <f t="shared" si="4"/>
        <v/>
      </c>
      <c r="O43" s="229" t="str">
        <f t="shared" si="5"/>
        <v/>
      </c>
      <c r="P43" s="156" t="str">
        <f t="shared" si="6"/>
        <v/>
      </c>
      <c r="Q43" s="22"/>
    </row>
    <row r="44" spans="1:17" ht="15.75">
      <c r="A44" s="214">
        <v>19</v>
      </c>
      <c r="B44" s="34" t="str">
        <f>UK!B44</f>
        <v>M. HAQY RISKIANSYAH</v>
      </c>
      <c r="C44" s="259"/>
      <c r="D44" s="259"/>
      <c r="E44" s="259"/>
      <c r="F44" s="259"/>
      <c r="G44" s="259"/>
      <c r="H44" s="259"/>
      <c r="I44" s="259"/>
      <c r="J44" s="40">
        <f t="shared" si="0"/>
        <v>0</v>
      </c>
      <c r="K44" s="40" t="str">
        <f t="shared" si="1"/>
        <v/>
      </c>
      <c r="L44" s="40" t="str">
        <f t="shared" si="2"/>
        <v/>
      </c>
      <c r="M44" s="155" t="str">
        <f t="shared" si="3"/>
        <v/>
      </c>
      <c r="N44" s="229" t="str">
        <f t="shared" si="4"/>
        <v/>
      </c>
      <c r="O44" s="229" t="str">
        <f t="shared" si="5"/>
        <v/>
      </c>
      <c r="P44" s="156" t="str">
        <f t="shared" si="6"/>
        <v/>
      </c>
      <c r="Q44" s="22"/>
    </row>
    <row r="45" spans="1:17" ht="15.75">
      <c r="A45" s="214">
        <v>20</v>
      </c>
      <c r="B45" s="34" t="str">
        <f>UK!B45</f>
        <v>MOH. ARFAN ZAMHARIR</v>
      </c>
      <c r="C45" s="259"/>
      <c r="D45" s="259"/>
      <c r="E45" s="259"/>
      <c r="F45" s="259"/>
      <c r="G45" s="259"/>
      <c r="H45" s="259"/>
      <c r="I45" s="259"/>
      <c r="J45" s="40">
        <f t="shared" si="0"/>
        <v>0</v>
      </c>
      <c r="K45" s="40" t="str">
        <f t="shared" si="1"/>
        <v/>
      </c>
      <c r="L45" s="40" t="str">
        <f t="shared" si="2"/>
        <v/>
      </c>
      <c r="M45" s="155" t="str">
        <f t="shared" si="3"/>
        <v/>
      </c>
      <c r="N45" s="229" t="str">
        <f t="shared" si="4"/>
        <v/>
      </c>
      <c r="O45" s="229" t="str">
        <f t="shared" si="5"/>
        <v/>
      </c>
      <c r="P45" s="156" t="str">
        <f t="shared" si="6"/>
        <v/>
      </c>
      <c r="Q45" s="22"/>
    </row>
    <row r="46" spans="1:17" ht="15.75">
      <c r="A46" s="214">
        <v>21</v>
      </c>
      <c r="B46" s="34" t="str">
        <f>UK!B46</f>
        <v>Muamar Rizqi</v>
      </c>
      <c r="C46" s="259"/>
      <c r="D46" s="259"/>
      <c r="E46" s="259"/>
      <c r="F46" s="259"/>
      <c r="G46" s="259"/>
      <c r="H46" s="259"/>
      <c r="I46" s="259"/>
      <c r="J46" s="40">
        <f t="shared" si="0"/>
        <v>0</v>
      </c>
      <c r="K46" s="40" t="str">
        <f t="shared" si="1"/>
        <v/>
      </c>
      <c r="L46" s="40" t="str">
        <f t="shared" si="2"/>
        <v/>
      </c>
      <c r="M46" s="155" t="str">
        <f t="shared" si="3"/>
        <v/>
      </c>
      <c r="N46" s="229" t="str">
        <f t="shared" si="4"/>
        <v/>
      </c>
      <c r="O46" s="229" t="str">
        <f t="shared" si="5"/>
        <v/>
      </c>
      <c r="P46" s="156" t="str">
        <f t="shared" si="6"/>
        <v/>
      </c>
      <c r="Q46" s="22"/>
    </row>
    <row r="47" spans="1:17" ht="15.75">
      <c r="A47" s="214">
        <v>22</v>
      </c>
      <c r="B47" s="34" t="str">
        <f>UK!B47</f>
        <v>Muhammad fahmi</v>
      </c>
      <c r="C47" s="259"/>
      <c r="D47" s="259"/>
      <c r="E47" s="259"/>
      <c r="F47" s="259"/>
      <c r="G47" s="259"/>
      <c r="H47" s="259"/>
      <c r="I47" s="259"/>
      <c r="J47" s="40">
        <f t="shared" si="0"/>
        <v>0</v>
      </c>
      <c r="K47" s="40" t="str">
        <f t="shared" si="1"/>
        <v/>
      </c>
      <c r="L47" s="40" t="str">
        <f t="shared" si="2"/>
        <v/>
      </c>
      <c r="M47" s="155" t="str">
        <f t="shared" si="3"/>
        <v/>
      </c>
      <c r="N47" s="229" t="str">
        <f t="shared" si="4"/>
        <v/>
      </c>
      <c r="O47" s="229" t="str">
        <f t="shared" si="5"/>
        <v/>
      </c>
      <c r="P47" s="156" t="str">
        <f t="shared" si="6"/>
        <v/>
      </c>
      <c r="Q47" s="22"/>
    </row>
    <row r="48" spans="1:17" ht="15.75">
      <c r="A48" s="214">
        <v>23</v>
      </c>
      <c r="B48" s="34" t="str">
        <f>UK!B48</f>
        <v>MUHAMMAD GUFRAN RISKI</v>
      </c>
      <c r="C48" s="259"/>
      <c r="D48" s="259"/>
      <c r="E48" s="259"/>
      <c r="F48" s="259"/>
      <c r="G48" s="259"/>
      <c r="H48" s="259"/>
      <c r="I48" s="259"/>
      <c r="J48" s="40">
        <f t="shared" si="0"/>
        <v>0</v>
      </c>
      <c r="K48" s="40" t="str">
        <f t="shared" si="1"/>
        <v/>
      </c>
      <c r="L48" s="40" t="str">
        <f t="shared" si="2"/>
        <v/>
      </c>
      <c r="M48" s="155" t="str">
        <f t="shared" si="3"/>
        <v/>
      </c>
      <c r="N48" s="229" t="str">
        <f t="shared" si="4"/>
        <v/>
      </c>
      <c r="O48" s="229" t="str">
        <f t="shared" si="5"/>
        <v/>
      </c>
      <c r="P48" s="156" t="str">
        <f t="shared" si="6"/>
        <v/>
      </c>
      <c r="Q48" s="22"/>
    </row>
    <row r="49" spans="1:17" ht="15.75">
      <c r="A49" s="214">
        <v>24</v>
      </c>
      <c r="B49" s="34" t="str">
        <f>UK!B49</f>
        <v>Rafiatun</v>
      </c>
      <c r="C49" s="259"/>
      <c r="D49" s="259"/>
      <c r="E49" s="259"/>
      <c r="F49" s="259"/>
      <c r="G49" s="259"/>
      <c r="H49" s="259"/>
      <c r="I49" s="259"/>
      <c r="J49" s="40">
        <f t="shared" si="0"/>
        <v>0</v>
      </c>
      <c r="K49" s="40" t="str">
        <f t="shared" si="1"/>
        <v/>
      </c>
      <c r="L49" s="40" t="str">
        <f t="shared" si="2"/>
        <v/>
      </c>
      <c r="M49" s="155" t="str">
        <f t="shared" si="3"/>
        <v/>
      </c>
      <c r="N49" s="229" t="str">
        <f t="shared" si="4"/>
        <v/>
      </c>
      <c r="O49" s="229" t="str">
        <f t="shared" si="5"/>
        <v/>
      </c>
      <c r="P49" s="156" t="str">
        <f t="shared" si="6"/>
        <v/>
      </c>
      <c r="Q49" s="22"/>
    </row>
    <row r="50" spans="1:17" ht="15.75">
      <c r="A50" s="214">
        <v>25</v>
      </c>
      <c r="B50" s="34" t="str">
        <f>UK!B50</f>
        <v>Sayidin</v>
      </c>
      <c r="C50" s="259"/>
      <c r="D50" s="259"/>
      <c r="E50" s="259"/>
      <c r="F50" s="259"/>
      <c r="G50" s="259"/>
      <c r="H50" s="259"/>
      <c r="I50" s="259"/>
      <c r="J50" s="40">
        <f t="shared" si="0"/>
        <v>0</v>
      </c>
      <c r="K50" s="40" t="str">
        <f t="shared" si="1"/>
        <v/>
      </c>
      <c r="L50" s="40" t="str">
        <f t="shared" si="2"/>
        <v/>
      </c>
      <c r="M50" s="155" t="str">
        <f t="shared" si="3"/>
        <v/>
      </c>
      <c r="N50" s="229" t="str">
        <f t="shared" si="4"/>
        <v/>
      </c>
      <c r="O50" s="229" t="str">
        <f t="shared" si="5"/>
        <v/>
      </c>
      <c r="P50" s="156" t="str">
        <f t="shared" si="6"/>
        <v/>
      </c>
      <c r="Q50" s="22"/>
    </row>
    <row r="51" spans="1:17" ht="15.75">
      <c r="A51" s="214">
        <v>26</v>
      </c>
      <c r="B51" s="34" t="str">
        <f>UK!B51</f>
        <v>ST Hawa</v>
      </c>
      <c r="C51" s="259"/>
      <c r="D51" s="259"/>
      <c r="E51" s="259"/>
      <c r="F51" s="259"/>
      <c r="G51" s="259"/>
      <c r="H51" s="259"/>
      <c r="I51" s="259"/>
      <c r="J51" s="40">
        <f t="shared" si="0"/>
        <v>0</v>
      </c>
      <c r="K51" s="40" t="str">
        <f t="shared" si="1"/>
        <v/>
      </c>
      <c r="L51" s="40" t="str">
        <f t="shared" si="2"/>
        <v/>
      </c>
      <c r="M51" s="155" t="str">
        <f t="shared" si="3"/>
        <v/>
      </c>
      <c r="N51" s="229" t="str">
        <f t="shared" si="4"/>
        <v/>
      </c>
      <c r="O51" s="229" t="str">
        <f t="shared" si="5"/>
        <v/>
      </c>
      <c r="P51" s="156" t="str">
        <f t="shared" si="6"/>
        <v/>
      </c>
      <c r="Q51" s="22"/>
    </row>
    <row r="52" spans="1:17" ht="15.75">
      <c r="A52" s="214">
        <v>27</v>
      </c>
      <c r="B52" s="34" t="str">
        <f>UK!B52</f>
        <v>UMRATUL HAERUNISA</v>
      </c>
      <c r="C52" s="259"/>
      <c r="D52" s="259"/>
      <c r="E52" s="259"/>
      <c r="F52" s="259"/>
      <c r="G52" s="259"/>
      <c r="H52" s="259"/>
      <c r="I52" s="259"/>
      <c r="J52" s="40">
        <f t="shared" si="0"/>
        <v>0</v>
      </c>
      <c r="K52" s="40" t="str">
        <f t="shared" si="1"/>
        <v/>
      </c>
      <c r="L52" s="40" t="str">
        <f t="shared" si="2"/>
        <v/>
      </c>
      <c r="M52" s="155" t="str">
        <f t="shared" si="3"/>
        <v/>
      </c>
      <c r="N52" s="229" t="str">
        <f t="shared" si="4"/>
        <v/>
      </c>
      <c r="O52" s="229" t="str">
        <f t="shared" si="5"/>
        <v/>
      </c>
      <c r="P52" s="156" t="str">
        <f t="shared" si="6"/>
        <v/>
      </c>
      <c r="Q52" s="22"/>
    </row>
    <row r="53" spans="1:17" ht="15.75">
      <c r="A53" s="214">
        <v>28</v>
      </c>
      <c r="B53" s="34" t="str">
        <f>UK!B53</f>
        <v/>
      </c>
      <c r="C53" s="259"/>
      <c r="D53" s="259"/>
      <c r="E53" s="259"/>
      <c r="F53" s="259"/>
      <c r="G53" s="259"/>
      <c r="H53" s="259"/>
      <c r="I53" s="259"/>
      <c r="J53" s="40">
        <f t="shared" si="0"/>
        <v>0</v>
      </c>
      <c r="K53" s="40" t="str">
        <f t="shared" si="1"/>
        <v/>
      </c>
      <c r="L53" s="40" t="str">
        <f t="shared" si="2"/>
        <v/>
      </c>
      <c r="M53" s="155" t="str">
        <f t="shared" si="3"/>
        <v/>
      </c>
      <c r="N53" s="229" t="str">
        <f t="shared" si="4"/>
        <v/>
      </c>
      <c r="O53" s="229" t="str">
        <f t="shared" si="5"/>
        <v/>
      </c>
      <c r="P53" s="156" t="str">
        <f t="shared" si="6"/>
        <v/>
      </c>
      <c r="Q53" s="22"/>
    </row>
    <row r="54" spans="1:17" ht="15.75">
      <c r="A54" s="214">
        <v>29</v>
      </c>
      <c r="B54" s="34" t="str">
        <f>UK!B54</f>
        <v/>
      </c>
      <c r="C54" s="259"/>
      <c r="D54" s="259"/>
      <c r="E54" s="259"/>
      <c r="F54" s="259"/>
      <c r="G54" s="259"/>
      <c r="H54" s="259"/>
      <c r="I54" s="259"/>
      <c r="J54" s="40">
        <f t="shared" ref="J54:J65" si="7">IF(SUM(C54:I54)="","",SUM(C54:I54))</f>
        <v>0</v>
      </c>
      <c r="K54" s="40" t="str">
        <f t="shared" ref="K54:K65" si="8">IF(J54=0,"",J54)</f>
        <v/>
      </c>
      <c r="L54" s="40" t="str">
        <f t="shared" ref="L54:L65" si="9">IFERROR((K54/$K$24)*100,"")</f>
        <v/>
      </c>
      <c r="M54" s="155" t="str">
        <f t="shared" ref="M54:M65" si="10">IFERROR(ROUND(IF(L54="","",L54),0),"")</f>
        <v/>
      </c>
      <c r="N54" s="229" t="str">
        <f t="shared" ref="N54:N65" si="11">IF(M54&lt;$V$29,"1",IF(M54&lt;$V$28,"2",IF(M54&lt;$V$27,"3",IF(M54&lt;$V$26,"4",""))))</f>
        <v/>
      </c>
      <c r="O54" s="229" t="str">
        <f t="shared" ref="O54:O65" si="12">IF(M54&lt;$V$29,"D",IF(M54&lt;$V$28,"C",IF(M54&lt;$V$27,"B",IF(M54&lt;$V$26,"A",""))))</f>
        <v/>
      </c>
      <c r="P54" s="156" t="str">
        <f t="shared" ref="P54:P65" si="13">IF(M54="","",IF(M54&lt;$T$28,"Belum Tuntas","Tuntas"))</f>
        <v/>
      </c>
      <c r="Q54" s="22"/>
    </row>
    <row r="55" spans="1:17" ht="15.75">
      <c r="A55" s="214">
        <v>30</v>
      </c>
      <c r="B55" s="34" t="str">
        <f>UK!B55</f>
        <v/>
      </c>
      <c r="C55" s="259"/>
      <c r="D55" s="259"/>
      <c r="E55" s="259"/>
      <c r="F55" s="259"/>
      <c r="G55" s="259"/>
      <c r="H55" s="259"/>
      <c r="I55" s="259"/>
      <c r="J55" s="40">
        <f t="shared" si="7"/>
        <v>0</v>
      </c>
      <c r="K55" s="40" t="str">
        <f t="shared" si="8"/>
        <v/>
      </c>
      <c r="L55" s="40" t="str">
        <f t="shared" si="9"/>
        <v/>
      </c>
      <c r="M55" s="155" t="str">
        <f t="shared" si="10"/>
        <v/>
      </c>
      <c r="N55" s="229" t="str">
        <f t="shared" si="11"/>
        <v/>
      </c>
      <c r="O55" s="229" t="str">
        <f t="shared" si="12"/>
        <v/>
      </c>
      <c r="P55" s="156" t="str">
        <f t="shared" si="13"/>
        <v/>
      </c>
      <c r="Q55" s="22"/>
    </row>
    <row r="56" spans="1:17" ht="15.75">
      <c r="A56" s="282">
        <v>31</v>
      </c>
      <c r="B56" s="34" t="str">
        <f>UK!B56</f>
        <v/>
      </c>
      <c r="C56" s="259"/>
      <c r="D56" s="259"/>
      <c r="E56" s="259"/>
      <c r="F56" s="259"/>
      <c r="G56" s="259"/>
      <c r="H56" s="259"/>
      <c r="I56" s="259"/>
      <c r="J56" s="40">
        <f t="shared" si="7"/>
        <v>0</v>
      </c>
      <c r="K56" s="40" t="str">
        <f t="shared" si="8"/>
        <v/>
      </c>
      <c r="L56" s="40" t="str">
        <f t="shared" si="9"/>
        <v/>
      </c>
      <c r="M56" s="155" t="str">
        <f t="shared" si="10"/>
        <v/>
      </c>
      <c r="N56" s="229" t="str">
        <f t="shared" si="11"/>
        <v/>
      </c>
      <c r="O56" s="229" t="str">
        <f t="shared" si="12"/>
        <v/>
      </c>
      <c r="P56" s="156" t="str">
        <f t="shared" si="13"/>
        <v/>
      </c>
      <c r="Q56" s="22"/>
    </row>
    <row r="57" spans="1:17" ht="15.75">
      <c r="A57" s="282">
        <v>32</v>
      </c>
      <c r="B57" s="34" t="str">
        <f>UK!B57</f>
        <v/>
      </c>
      <c r="C57" s="259"/>
      <c r="D57" s="259"/>
      <c r="E57" s="259"/>
      <c r="F57" s="259"/>
      <c r="G57" s="259"/>
      <c r="H57" s="259"/>
      <c r="I57" s="259"/>
      <c r="J57" s="40">
        <f t="shared" si="7"/>
        <v>0</v>
      </c>
      <c r="K57" s="40" t="str">
        <f t="shared" si="8"/>
        <v/>
      </c>
      <c r="L57" s="40" t="str">
        <f t="shared" si="9"/>
        <v/>
      </c>
      <c r="M57" s="155" t="str">
        <f t="shared" si="10"/>
        <v/>
      </c>
      <c r="N57" s="229" t="str">
        <f t="shared" si="11"/>
        <v/>
      </c>
      <c r="O57" s="229" t="str">
        <f t="shared" si="12"/>
        <v/>
      </c>
      <c r="P57" s="156" t="str">
        <f t="shared" si="13"/>
        <v/>
      </c>
      <c r="Q57" s="22"/>
    </row>
    <row r="58" spans="1:17" ht="15.75">
      <c r="A58" s="282">
        <v>33</v>
      </c>
      <c r="B58" s="34" t="str">
        <f>UK!B58</f>
        <v/>
      </c>
      <c r="C58" s="259"/>
      <c r="D58" s="259"/>
      <c r="E58" s="259"/>
      <c r="F58" s="259"/>
      <c r="G58" s="259"/>
      <c r="H58" s="259"/>
      <c r="I58" s="259"/>
      <c r="J58" s="40">
        <f t="shared" si="7"/>
        <v>0</v>
      </c>
      <c r="K58" s="40" t="str">
        <f t="shared" si="8"/>
        <v/>
      </c>
      <c r="L58" s="40" t="str">
        <f t="shared" si="9"/>
        <v/>
      </c>
      <c r="M58" s="155" t="str">
        <f t="shared" si="10"/>
        <v/>
      </c>
      <c r="N58" s="229" t="str">
        <f t="shared" si="11"/>
        <v/>
      </c>
      <c r="O58" s="229" t="str">
        <f t="shared" si="12"/>
        <v/>
      </c>
      <c r="P58" s="156" t="str">
        <f t="shared" si="13"/>
        <v/>
      </c>
      <c r="Q58" s="22"/>
    </row>
    <row r="59" spans="1:17" ht="15.75">
      <c r="A59" s="282">
        <v>34</v>
      </c>
      <c r="B59" s="34" t="str">
        <f>UK!B59</f>
        <v/>
      </c>
      <c r="C59" s="259"/>
      <c r="D59" s="259"/>
      <c r="E59" s="259"/>
      <c r="F59" s="259"/>
      <c r="G59" s="259"/>
      <c r="H59" s="259"/>
      <c r="I59" s="259"/>
      <c r="J59" s="40">
        <f t="shared" si="7"/>
        <v>0</v>
      </c>
      <c r="K59" s="40" t="str">
        <f t="shared" si="8"/>
        <v/>
      </c>
      <c r="L59" s="40" t="str">
        <f t="shared" si="9"/>
        <v/>
      </c>
      <c r="M59" s="155" t="str">
        <f t="shared" si="10"/>
        <v/>
      </c>
      <c r="N59" s="229" t="str">
        <f t="shared" si="11"/>
        <v/>
      </c>
      <c r="O59" s="229" t="str">
        <f t="shared" si="12"/>
        <v/>
      </c>
      <c r="P59" s="156" t="str">
        <f t="shared" si="13"/>
        <v/>
      </c>
      <c r="Q59" s="22"/>
    </row>
    <row r="60" spans="1:17" ht="15.75">
      <c r="A60" s="282">
        <v>35</v>
      </c>
      <c r="B60" s="34" t="str">
        <f>UK!B60</f>
        <v/>
      </c>
      <c r="C60" s="259"/>
      <c r="D60" s="259"/>
      <c r="E60" s="259"/>
      <c r="F60" s="259"/>
      <c r="G60" s="259"/>
      <c r="H60" s="259"/>
      <c r="I60" s="259"/>
      <c r="J60" s="40">
        <f t="shared" si="7"/>
        <v>0</v>
      </c>
      <c r="K60" s="40" t="str">
        <f t="shared" si="8"/>
        <v/>
      </c>
      <c r="L60" s="40" t="str">
        <f t="shared" si="9"/>
        <v/>
      </c>
      <c r="M60" s="155" t="str">
        <f t="shared" si="10"/>
        <v/>
      </c>
      <c r="N60" s="229" t="str">
        <f t="shared" si="11"/>
        <v/>
      </c>
      <c r="O60" s="229" t="str">
        <f t="shared" si="12"/>
        <v/>
      </c>
      <c r="P60" s="156" t="str">
        <f t="shared" si="13"/>
        <v/>
      </c>
      <c r="Q60" s="22"/>
    </row>
    <row r="61" spans="1:17" ht="15.75">
      <c r="A61" s="282">
        <v>36</v>
      </c>
      <c r="B61" s="34" t="str">
        <f>UK!B61</f>
        <v/>
      </c>
      <c r="C61" s="259"/>
      <c r="D61" s="259"/>
      <c r="E61" s="259"/>
      <c r="F61" s="259"/>
      <c r="G61" s="259"/>
      <c r="H61" s="259"/>
      <c r="I61" s="259"/>
      <c r="J61" s="40">
        <f t="shared" si="7"/>
        <v>0</v>
      </c>
      <c r="K61" s="40" t="str">
        <f t="shared" si="8"/>
        <v/>
      </c>
      <c r="L61" s="40" t="str">
        <f t="shared" si="9"/>
        <v/>
      </c>
      <c r="M61" s="155" t="str">
        <f t="shared" si="10"/>
        <v/>
      </c>
      <c r="N61" s="229" t="str">
        <f t="shared" si="11"/>
        <v/>
      </c>
      <c r="O61" s="229" t="str">
        <f t="shared" si="12"/>
        <v/>
      </c>
      <c r="P61" s="156" t="str">
        <f t="shared" si="13"/>
        <v/>
      </c>
      <c r="Q61" s="22"/>
    </row>
    <row r="62" spans="1:17" ht="15.75">
      <c r="A62" s="282">
        <v>37</v>
      </c>
      <c r="B62" s="34" t="str">
        <f>UK!B62</f>
        <v/>
      </c>
      <c r="C62" s="259"/>
      <c r="D62" s="259"/>
      <c r="E62" s="259"/>
      <c r="F62" s="259"/>
      <c r="G62" s="259"/>
      <c r="H62" s="259"/>
      <c r="I62" s="259"/>
      <c r="J62" s="40">
        <f t="shared" si="7"/>
        <v>0</v>
      </c>
      <c r="K62" s="40" t="str">
        <f t="shared" si="8"/>
        <v/>
      </c>
      <c r="L62" s="40" t="str">
        <f t="shared" si="9"/>
        <v/>
      </c>
      <c r="M62" s="155" t="str">
        <f t="shared" si="10"/>
        <v/>
      </c>
      <c r="N62" s="229" t="str">
        <f t="shared" si="11"/>
        <v/>
      </c>
      <c r="O62" s="229" t="str">
        <f t="shared" si="12"/>
        <v/>
      </c>
      <c r="P62" s="156" t="str">
        <f t="shared" si="13"/>
        <v/>
      </c>
      <c r="Q62" s="22"/>
    </row>
    <row r="63" spans="1:17" ht="15.75">
      <c r="A63" s="282">
        <v>38</v>
      </c>
      <c r="B63" s="34" t="str">
        <f>UK!B63</f>
        <v/>
      </c>
      <c r="C63" s="259"/>
      <c r="D63" s="259"/>
      <c r="E63" s="259"/>
      <c r="F63" s="259"/>
      <c r="G63" s="259"/>
      <c r="H63" s="259"/>
      <c r="I63" s="259"/>
      <c r="J63" s="40">
        <f t="shared" si="7"/>
        <v>0</v>
      </c>
      <c r="K63" s="40" t="str">
        <f t="shared" si="8"/>
        <v/>
      </c>
      <c r="L63" s="40" t="str">
        <f t="shared" si="9"/>
        <v/>
      </c>
      <c r="M63" s="155" t="str">
        <f t="shared" si="10"/>
        <v/>
      </c>
      <c r="N63" s="229" t="str">
        <f t="shared" si="11"/>
        <v/>
      </c>
      <c r="O63" s="229" t="str">
        <f t="shared" si="12"/>
        <v/>
      </c>
      <c r="P63" s="156" t="str">
        <f t="shared" si="13"/>
        <v/>
      </c>
      <c r="Q63" s="22"/>
    </row>
    <row r="64" spans="1:17" ht="15.75">
      <c r="A64" s="282">
        <v>39</v>
      </c>
      <c r="B64" s="34" t="str">
        <f>UK!B64</f>
        <v/>
      </c>
      <c r="C64" s="259"/>
      <c r="D64" s="259"/>
      <c r="E64" s="259"/>
      <c r="F64" s="259"/>
      <c r="G64" s="259"/>
      <c r="H64" s="259"/>
      <c r="I64" s="259"/>
      <c r="J64" s="40">
        <f t="shared" si="7"/>
        <v>0</v>
      </c>
      <c r="K64" s="40" t="str">
        <f t="shared" si="8"/>
        <v/>
      </c>
      <c r="L64" s="40" t="str">
        <f t="shared" si="9"/>
        <v/>
      </c>
      <c r="M64" s="155" t="str">
        <f t="shared" si="10"/>
        <v/>
      </c>
      <c r="N64" s="229" t="str">
        <f t="shared" si="11"/>
        <v/>
      </c>
      <c r="O64" s="229" t="str">
        <f t="shared" si="12"/>
        <v/>
      </c>
      <c r="P64" s="156" t="str">
        <f t="shared" si="13"/>
        <v/>
      </c>
      <c r="Q64" s="22"/>
    </row>
    <row r="65" spans="1:17" ht="15.75">
      <c r="A65" s="282">
        <v>40</v>
      </c>
      <c r="B65" s="34" t="str">
        <f>UK!B65</f>
        <v/>
      </c>
      <c r="C65" s="259"/>
      <c r="D65" s="259"/>
      <c r="E65" s="259"/>
      <c r="F65" s="259"/>
      <c r="G65" s="259"/>
      <c r="H65" s="259"/>
      <c r="I65" s="259"/>
      <c r="J65" s="40">
        <f t="shared" si="7"/>
        <v>0</v>
      </c>
      <c r="K65" s="40" t="str">
        <f t="shared" si="8"/>
        <v/>
      </c>
      <c r="L65" s="40" t="str">
        <f t="shared" si="9"/>
        <v/>
      </c>
      <c r="M65" s="155" t="str">
        <f t="shared" si="10"/>
        <v/>
      </c>
      <c r="N65" s="229" t="str">
        <f t="shared" si="11"/>
        <v/>
      </c>
      <c r="O65" s="229" t="str">
        <f t="shared" si="12"/>
        <v/>
      </c>
      <c r="P65" s="156" t="str">
        <f t="shared" si="13"/>
        <v/>
      </c>
      <c r="Q65" s="22"/>
    </row>
    <row r="66" spans="1:17">
      <c r="A66" s="34"/>
      <c r="B66" s="17" t="s">
        <v>99</v>
      </c>
      <c r="C66" s="18"/>
      <c r="D66" s="18"/>
      <c r="E66" s="18"/>
      <c r="F66" s="18"/>
      <c r="G66" s="18"/>
      <c r="H66" s="18"/>
      <c r="I66" s="18"/>
      <c r="J66" s="18"/>
      <c r="K66" s="43"/>
      <c r="L66" s="43"/>
      <c r="M66" s="43"/>
      <c r="N66" s="43"/>
      <c r="O66" s="43"/>
      <c r="P66" s="43"/>
      <c r="Q66" s="22"/>
    </row>
    <row r="67" spans="1:17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spans="1:17">
      <c r="A68" s="22"/>
      <c r="B68" s="22" t="s">
        <v>126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 t="str">
        <f>Pf!N68</f>
        <v xml:space="preserve">Dompu,  </v>
      </c>
      <c r="O68" s="22"/>
      <c r="P68" s="22"/>
      <c r="Q68" s="22"/>
    </row>
    <row r="69" spans="1:17">
      <c r="A69" s="22"/>
      <c r="B69" s="22" t="str">
        <f>Rekap!D56</f>
        <v>Kepala Sekolah,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 t="s">
        <v>127</v>
      </c>
      <c r="O69" s="22"/>
      <c r="P69" s="22"/>
      <c r="Q69" s="22"/>
    </row>
    <row r="70" spans="1:17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spans="1:17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spans="1:17">
      <c r="A72" s="22"/>
      <c r="B72" s="24" t="str">
        <f>Pf!B72</f>
        <v>H. Hasan, S.Pd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 t="str">
        <f>Pf!N72</f>
        <v/>
      </c>
      <c r="O72" s="22"/>
      <c r="P72" s="22"/>
      <c r="Q72" s="22"/>
    </row>
    <row r="73" spans="1:17">
      <c r="A73" s="22"/>
      <c r="B73" s="22" t="str">
        <f>Pf!B73</f>
        <v>NIP.  196812311992021008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 t="str">
        <f>Pf!N73</f>
        <v>NIP.</v>
      </c>
      <c r="O73" s="22"/>
      <c r="P73" s="22"/>
      <c r="Q73" s="22"/>
    </row>
    <row r="74" spans="1:17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</row>
  </sheetData>
  <sheetProtection password="CA29" sheet="1" objects="1" scenarios="1"/>
  <mergeCells count="26">
    <mergeCell ref="B1:P1"/>
    <mergeCell ref="B2:P2"/>
    <mergeCell ref="B3:P3"/>
    <mergeCell ref="B4:P4"/>
    <mergeCell ref="A22:A25"/>
    <mergeCell ref="B22:B23"/>
    <mergeCell ref="C22:C23"/>
    <mergeCell ref="D22:D23"/>
    <mergeCell ref="E22:E23"/>
    <mergeCell ref="F22:F23"/>
    <mergeCell ref="N22:N23"/>
    <mergeCell ref="O22:O23"/>
    <mergeCell ref="P22:P23"/>
    <mergeCell ref="C12:F12"/>
    <mergeCell ref="N12:Q12"/>
    <mergeCell ref="G22:G23"/>
    <mergeCell ref="H22:H23"/>
    <mergeCell ref="I22:I23"/>
    <mergeCell ref="J22:J23"/>
    <mergeCell ref="K22:K23"/>
    <mergeCell ref="L22:L23"/>
    <mergeCell ref="M22:M23"/>
    <mergeCell ref="S24:AC24"/>
    <mergeCell ref="T25:V25"/>
    <mergeCell ref="W25:Y25"/>
    <mergeCell ref="Z25:AC25"/>
  </mergeCells>
  <conditionalFormatting sqref="P26:P65">
    <cfRule type="containsText" dxfId="13" priority="2" operator="containsText" text="Belum">
      <formula>NOT(ISERROR(SEARCH("Belum",P26)))</formula>
    </cfRule>
    <cfRule type="cellIs" dxfId="12" priority="3" operator="greaterThan">
      <formula>0</formula>
    </cfRule>
  </conditionalFormatting>
  <conditionalFormatting sqref="O26:O65">
    <cfRule type="cellIs" dxfId="11" priority="5" operator="greaterThan">
      <formula>0</formula>
    </cfRule>
  </conditionalFormatting>
  <conditionalFormatting sqref="M26:M65">
    <cfRule type="cellIs" dxfId="10" priority="6" operator="greaterThan">
      <formula>0</formula>
    </cfRule>
  </conditionalFormatting>
  <conditionalFormatting sqref="N26:N65">
    <cfRule type="cellIs" dxfId="9" priority="4" operator="greaterThan">
      <formula>0</formula>
    </cfRule>
  </conditionalFormatting>
  <conditionalFormatting sqref="T26:T29">
    <cfRule type="cellIs" dxfId="8" priority="1" operator="equal">
      <formula>0</formula>
    </cfRule>
  </conditionalFormatting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8</vt:i4>
      </vt:variant>
    </vt:vector>
  </HeadingPairs>
  <TitlesOfParts>
    <vt:vector size="27" baseType="lpstr">
      <vt:lpstr>HOME</vt:lpstr>
      <vt:lpstr>Kriteria</vt:lpstr>
      <vt:lpstr>data</vt:lpstr>
      <vt:lpstr>Pengetahuan</vt:lpstr>
      <vt:lpstr>Keterampilan</vt:lpstr>
      <vt:lpstr>Rekap</vt:lpstr>
      <vt:lpstr>Rank</vt:lpstr>
      <vt:lpstr>UK</vt:lpstr>
      <vt:lpstr>Prj</vt:lpstr>
      <vt:lpstr>Pf</vt:lpstr>
      <vt:lpstr>PTS</vt:lpstr>
      <vt:lpstr>DS</vt:lpstr>
      <vt:lpstr>Diri Sendiri</vt:lpstr>
      <vt:lpstr>PAT</vt:lpstr>
      <vt:lpstr>Jur KI1</vt:lpstr>
      <vt:lpstr>Jur KI2</vt:lpstr>
      <vt:lpstr>OLAH Penget</vt:lpstr>
      <vt:lpstr>OLAH Ketrmpln</vt:lpstr>
      <vt:lpstr>Sheet2</vt:lpstr>
      <vt:lpstr>'Diri Sendiri'!Print_Area</vt:lpstr>
      <vt:lpstr>DS!Print_Area</vt:lpstr>
      <vt:lpstr>'Jur KI1'!Print_Area</vt:lpstr>
      <vt:lpstr>'Jur KI2'!Print_Area</vt:lpstr>
      <vt:lpstr>PAT!Print_Area</vt:lpstr>
      <vt:lpstr>Rank!Print_Area</vt:lpstr>
      <vt:lpstr>'Jur KI1'!Print_Titles</vt:lpstr>
      <vt:lpstr>'Jur KI2'!Print_Titles</vt:lpstr>
    </vt:vector>
  </TitlesOfParts>
  <Company>SMP YWKA BANDUNG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zuhe1</dc:creator>
  <cp:lastModifiedBy>SENTRAL MUSLIM</cp:lastModifiedBy>
  <cp:lastPrinted>2017-10-17T04:18:02Z</cp:lastPrinted>
  <dcterms:created xsi:type="dcterms:W3CDTF">2017-10-11T06:35:23Z</dcterms:created>
  <dcterms:modified xsi:type="dcterms:W3CDTF">2022-10-19T04:40:36Z</dcterms:modified>
</cp:coreProperties>
</file>